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nz.co.nz\DFSUserData\HomeDrivesKAP\keelsh\Windows\ShellFolders\Desktop\"/>
    </mc:Choice>
  </mc:AlternateContent>
  <bookViews>
    <workbookView xWindow="555" yWindow="195" windowWidth="28020" windowHeight="14715"/>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expenses'!$A$1:$E$44</definedName>
    <definedName name="_xlnm.Print_Area" localSheetId="5">'Gifts and benefits'!$A$1:$F$54</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Travel!$A$1:$E$180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0" i="3" l="1"/>
  <c r="D43" i="4" l="1"/>
  <c r="C38" i="3"/>
  <c r="C25" i="2"/>
  <c r="C148" i="1"/>
  <c r="C169" i="1"/>
  <c r="C19" i="1"/>
  <c r="B6" i="13" l="1"/>
  <c r="E60" i="13"/>
  <c r="C60" i="13"/>
  <c r="C45" i="4"/>
  <c r="C44" i="4"/>
  <c r="B60" i="13" l="1"/>
  <c r="B59" i="13"/>
  <c r="D59" i="13"/>
  <c r="B58" i="13"/>
  <c r="D58" i="13"/>
  <c r="D57" i="13"/>
  <c r="B57" i="13"/>
  <c r="D56" i="13"/>
  <c r="B56" i="13"/>
  <c r="D55" i="13"/>
  <c r="B55" i="13"/>
  <c r="B2" i="4"/>
  <c r="B3" i="4"/>
  <c r="B2" i="3"/>
  <c r="B3" i="3"/>
  <c r="B2" i="2"/>
  <c r="B3" i="2"/>
  <c r="B2" i="1"/>
  <c r="B3" i="1"/>
  <c r="F58" i="13" l="1"/>
  <c r="D25" i="2" s="1"/>
  <c r="F60" i="13"/>
  <c r="E43" i="4" s="1"/>
  <c r="F59" i="13"/>
  <c r="D38" i="3" s="1"/>
  <c r="F57" i="13"/>
  <c r="D169" i="1" s="1"/>
  <c r="F56" i="13"/>
  <c r="D148" i="1" s="1"/>
  <c r="F55" i="13"/>
  <c r="D19" i="1" s="1"/>
  <c r="C13" i="13"/>
  <c r="C12" i="13"/>
  <c r="C11" i="13"/>
  <c r="C16" i="13" l="1"/>
  <c r="C17" i="13"/>
  <c r="B5" i="4" l="1"/>
  <c r="B4" i="4"/>
  <c r="B5" i="3"/>
  <c r="B4" i="3"/>
  <c r="B5" i="2"/>
  <c r="B4" i="2"/>
  <c r="B5" i="1"/>
  <c r="B4" i="1"/>
  <c r="C15" i="13" l="1"/>
  <c r="F12" i="13" l="1"/>
  <c r="C43" i="4"/>
  <c r="F11" i="13" s="1"/>
  <c r="F13" i="13" l="1"/>
  <c r="B169" i="1"/>
  <c r="B17" i="13" s="1"/>
  <c r="B148" i="1"/>
  <c r="B16" i="13" s="1"/>
  <c r="B19" i="1"/>
  <c r="B15" i="13" s="1"/>
  <c r="B38" i="3" l="1"/>
  <c r="B13" i="13" s="1"/>
  <c r="B25" i="2"/>
  <c r="B12" i="13" s="1"/>
  <c r="B11" i="13" l="1"/>
  <c r="B171"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2" authorId="0" shapeId="0">
      <text>
        <r>
          <rPr>
            <sz val="9"/>
            <color indexed="81"/>
            <rFont val="Tahoma"/>
            <family val="2"/>
          </rPr>
          <t xml:space="preserve">
Insert additional rows as needed:
- 'right click' on a row number (left of screen)
- select 'Insert' (this will insert a row above it)
</t>
        </r>
      </text>
    </comment>
    <comment ref="A151"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<sst xmlns="http://schemas.openxmlformats.org/spreadsheetml/2006/main" count="814" uniqueCount="326">
  <si>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</si>
  <si>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</si>
  <si>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</si>
  <si>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</si>
  <si>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</si>
  <si>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</si>
  <si>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</si>
  <si>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</si>
  <si>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</si>
  <si>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</si>
  <si>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</si>
  <si>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</si>
  <si>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</si>
  <si>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</si>
  <si>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</si>
  <si>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</si>
  <si>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</si>
  <si>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</si>
  <si>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</si>
  <si>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</si>
  <si>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</si>
  <si>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</si>
  <si>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</si>
  <si>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</si>
  <si>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</si>
  <si>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</si>
  <si>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</si>
  <si>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</si>
  <si>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</si>
  <si>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</si>
  <si>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</si>
  <si>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</si>
  <si>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</si>
  <si>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</si>
  <si>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</si>
  <si>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</si>
  <si>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</si>
  <si>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</si>
  <si>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</si>
  <si>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</si>
  <si>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</si>
  <si>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</si>
  <si>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</si>
  <si>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</si>
  <si>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</si>
  <si>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</si>
  <si>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</si>
  <si>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</si>
  <si>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</si>
  <si>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</si>
  <si>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</si>
  <si>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</si>
  <si>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</si>
  <si>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</si>
  <si>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</si>
  <si>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</si>
  <si>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</si>
  <si>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</si>
  <si>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</si>
  <si>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</si>
  <si>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</si>
  <si>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</si>
  <si>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</si>
  <si>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</si>
  <si>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</si>
  <si>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</si>
  <si>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</si>
  <si>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</si>
  <si>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</si>
  <si>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</si>
  <si>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</si>
  <si>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</si>
  <si>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</si>
  <si>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</si>
  <si>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</si>
  <si>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</si>
  <si>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</si>
  <si>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</si>
  <si>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</si>
  <si>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</si>
  <si>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</si>
  <si>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</si>
  <si>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</si>
  <si>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</si>
  <si>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</si>
  <si>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</si>
  <si>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</si>
  <si>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</si>
  <si>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</si>
  <si>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</si>
  <si>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</si>
  <si>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</si>
  <si>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</si>
  <si>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</si>
  <si>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</si>
  <si>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</si>
  <si>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</si>
  <si>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</si>
  <si>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</si>
  <si>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</si>
  <si>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</si>
  <si>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</si>
  <si>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</si>
  <si>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</si>
  <si>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</si>
  <si>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</si>
  <si>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</si>
  <si>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</si>
  <si>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</si>
  <si>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</si>
  <si>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</si>
  <si>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</si>
  <si>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</si>
  <si>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</si>
  <si>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</si>
  <si>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</si>
  <si>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</si>
  <si>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</si>
  <si>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</si>
  <si>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</si>
  <si>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</si>
  <si>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</si>
  <si>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</si>
  <si>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</si>
  <si>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</si>
  <si>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</si>
  <si>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</si>
  <si>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</si>
  <si>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</si>
  <si>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</si>
  <si>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</si>
  <si>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</si>
  <si>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</si>
  <si>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</si>
  <si>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</si>
  <si>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</si>
  <si>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</si>
  <si>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</si>
  <si>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</si>
  <si>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</si>
  <si>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</si>
  <si>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</si>
  <si>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</si>
  <si>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</si>
  <si>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</si>
  <si>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</si>
  <si>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</si>
  <si>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</si>
  <si>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</si>
  <si>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</si>
  <si>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</si>
  <si>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</si>
  <si>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</si>
  <si>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</si>
  <si>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</si>
  <si>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</si>
  <si>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</si>
  <si>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</si>
  <si>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</si>
  <si>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</si>
  <si>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</si>
  <si>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</si>
  <si>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</si>
  <si>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</si>
  <si>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</si>
  <si>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</si>
  <si>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</si>
  <si>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</si>
  <si>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</si>
  <si>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Kāinga Ora Homes and Communities</t>
  </si>
  <si>
    <t>Andrew McKenzie</t>
  </si>
  <si>
    <t>Breakfast for 2</t>
  </si>
  <si>
    <t>Dinner for 6</t>
  </si>
  <si>
    <t>Auckland</t>
  </si>
  <si>
    <t>Membership fees</t>
  </si>
  <si>
    <t>Taxi</t>
  </si>
  <si>
    <t>Wellington</t>
  </si>
  <si>
    <t>Airfare</t>
  </si>
  <si>
    <t>Gisborne</t>
  </si>
  <si>
    <t>Tauranga</t>
  </si>
  <si>
    <t>Waikato</t>
  </si>
  <si>
    <t>Rotorua</t>
  </si>
  <si>
    <t>Meal</t>
  </si>
  <si>
    <t>Christchurch</t>
  </si>
  <si>
    <t>Hotel</t>
  </si>
  <si>
    <t>Whangarei</t>
  </si>
  <si>
    <t>Blenheim</t>
  </si>
  <si>
    <t>Nelson</t>
  </si>
  <si>
    <t>Parking</t>
  </si>
  <si>
    <t>Hamilton</t>
  </si>
  <si>
    <t>Napier</t>
  </si>
  <si>
    <t>Ferry</t>
  </si>
  <si>
    <t>Dunedin</t>
  </si>
  <si>
    <t>Christcurch</t>
  </si>
  <si>
    <t>Admin fee</t>
  </si>
  <si>
    <t>Wellington business</t>
  </si>
  <si>
    <t>Car hire</t>
  </si>
  <si>
    <t>Rental car</t>
  </si>
  <si>
    <t>Wairarapa</t>
  </si>
  <si>
    <t>Travel fees</t>
  </si>
  <si>
    <t>Various</t>
  </si>
  <si>
    <t>102 travel fees charged by Orbit travel for travel booking</t>
  </si>
  <si>
    <t>Dinner for 11</t>
  </si>
  <si>
    <t>Pōwhiri to welcome Karen Orsborn (CE, Mental Health and Wellbeing Commission)</t>
  </si>
  <si>
    <t>Launch of the 2020 stocktake of gender, Māori, Pacific, and ethnic diversity on public sector boards and committees</t>
  </si>
  <si>
    <t>Forum for Better Communities 2021</t>
  </si>
  <si>
    <t>Opening of OCHT community housing development at Brougham Street</t>
  </si>
  <si>
    <t>Launch of the Fletcher partnership and discuss how the infrastructure sector can evolve and adapt for a changing world</t>
  </si>
  <si>
    <t>GHSL CE Breakfast Forum</t>
  </si>
  <si>
    <t>Official launch event for the Centre for Sustainable Finance</t>
  </si>
  <si>
    <t>Invitation to the New Zealand Government's Official Apology for the Dawn Raids</t>
  </si>
  <si>
    <t>Launch of Framework Guidelines on the Right to a Decent Home in Aotearoa</t>
  </si>
  <si>
    <t>Improving Housing for Pacific Families and Communities Initiative Launch</t>
  </si>
  <si>
    <t>Wellington Stakeholder Function</t>
  </si>
  <si>
    <t>Farewell to Dr Helen Anderson</t>
  </si>
  <si>
    <t>APEC Live with Business, hosted by Westpac (event postponed due to Covid-19)</t>
  </si>
  <si>
    <t>Mood of the Boardroom breakfast launch (event postponed due to Covid-19)</t>
  </si>
  <si>
    <t>Celebration of Collaboration (event postponed due to Covid-19)</t>
  </si>
  <si>
    <t>IHC Art Awards 2021</t>
  </si>
  <si>
    <t>Quigg Partners CEO Lunch - Guest speaker:  Laura Clarke (British High Commissioner to NZ)</t>
  </si>
  <si>
    <t>Framing Information for Better Decision-Making</t>
  </si>
  <si>
    <t>Decarbonisation workshop with James Shaw and Rodd Carr</t>
  </si>
  <si>
    <t>Opening of Gowerton Place, Richmond</t>
  </si>
  <si>
    <t>Official launch of Multiethnic Young Leaders NZ</t>
  </si>
  <si>
    <t>Opening of Coles Place, St Albans</t>
  </si>
  <si>
    <t>Change of Command ceremony to farewell Rhys Jones</t>
  </si>
  <si>
    <t>Centre for Sustainable Finance Partners' Gathering</t>
  </si>
  <si>
    <t>Infrastructure sector drinks</t>
  </si>
  <si>
    <t>The Managed Retreat Panel - What happens as the water rises?</t>
  </si>
  <si>
    <t>Mental Health and Wellbeing Commission (Peter Hanl)</t>
  </si>
  <si>
    <t>Minister for Women | Minister for Pacific Peoples | Minister for Diversity, Inclusion and Ethnic Communities</t>
  </si>
  <si>
    <t>MADE</t>
  </si>
  <si>
    <t>Ōtautahi Community Housing Trust</t>
  </si>
  <si>
    <t>Fletcher Building (Peter Reidy) | AUT (Prof Guy Littlefair)</t>
  </si>
  <si>
    <t>Govt Health and Safety Lead</t>
  </si>
  <si>
    <t>The Sustainable Finance Forum</t>
  </si>
  <si>
    <t>Minister for Pacific Peoples</t>
  </si>
  <si>
    <t>Te Kahu Tika Tangata Human Rights Commission</t>
  </si>
  <si>
    <t>Ministry for Pacific Peoples</t>
  </si>
  <si>
    <t>Westpac Events</t>
  </si>
  <si>
    <t>BRANZ</t>
  </si>
  <si>
    <t>NZME</t>
  </si>
  <si>
    <t>New Zealand Food Network</t>
  </si>
  <si>
    <t>IHC</t>
  </si>
  <si>
    <t>Quigg Partners</t>
  </si>
  <si>
    <t>Institute of Public Administration NZ</t>
  </si>
  <si>
    <t>Genesis</t>
  </si>
  <si>
    <t>Multiethnic Young Leaders NZ</t>
  </si>
  <si>
    <t>Fire and Emergency NZ</t>
  </si>
  <si>
    <t>Toitū Tahua: Centre for Sustainable Finance</t>
  </si>
  <si>
    <t>MinterEllisonRuddWatts</t>
  </si>
  <si>
    <t>Bell Gully Events</t>
  </si>
  <si>
    <t xml:space="preserve">Catalina Bay Apartments ground breaking event at Hobsonville Point </t>
  </si>
  <si>
    <t>Willis Bond</t>
  </si>
  <si>
    <t xml:space="preserve">Westpac Institutional Event at Cibo </t>
  </si>
  <si>
    <t>Taxi fees</t>
  </si>
  <si>
    <t>June Taxi fees</t>
  </si>
  <si>
    <t>Car parking</t>
  </si>
  <si>
    <t>Meal for 1</t>
  </si>
  <si>
    <t>Coffee</t>
  </si>
  <si>
    <t>Picton</t>
  </si>
  <si>
    <t>Wellington and Whangārei business</t>
  </si>
  <si>
    <t>National Māori network Whangārei</t>
  </si>
  <si>
    <t>Staff Kanohi Kitea session Tauranga</t>
  </si>
  <si>
    <t>Hamilton parking- Kanohi Kitea session and Waikato Mayoral Forum</t>
  </si>
  <si>
    <t>Wellington business and Porirua staff Kanohi Kitea</t>
  </si>
  <si>
    <t>Whangārei Kanohi Kitea</t>
  </si>
  <si>
    <t>Tauranga Kanohi Kitea</t>
  </si>
  <si>
    <t>Staff Kanohi Kitea session</t>
  </si>
  <si>
    <t>Tauranga Commissioners meeting</t>
  </si>
  <si>
    <t>Local Government New Zealand (LGNZ) conference Blenheim</t>
  </si>
  <si>
    <t>Waikato Mayoral Forum and staff Kanohi Kitea session</t>
  </si>
  <si>
    <t>Gisborne staff Kanohi Kitea session</t>
  </si>
  <si>
    <t>Wellington and Palmerston North business</t>
  </si>
  <si>
    <t>Officials meeting and Wellington staff Kanohi Kitea</t>
  </si>
  <si>
    <t>Gisborne and NapierStaff Kanohi Kitea</t>
  </si>
  <si>
    <t>Staff Kanohi Kitea</t>
  </si>
  <si>
    <t xml:space="preserve">Christchurch business </t>
  </si>
  <si>
    <t>Dunedin Kanohi Kitea</t>
  </si>
  <si>
    <t>Nelson Kanohi Kitea</t>
  </si>
  <si>
    <t xml:space="preserve">Christchurch and Dunedin staff Kanohi Kitea, meal with Principal Advisor </t>
  </si>
  <si>
    <t xml:space="preserve">Dunedin Staff Kanohi Kitea </t>
  </si>
  <si>
    <t>Whangārei</t>
  </si>
  <si>
    <t xml:space="preserve">Whangārei </t>
  </si>
  <si>
    <t>Christchurch and Wellington business</t>
  </si>
  <si>
    <t>Christchurch business</t>
  </si>
  <si>
    <t>Wellington business, return travel</t>
  </si>
  <si>
    <t>Public service leadership team retreat</t>
  </si>
  <si>
    <t>Christchurch Airport to Sydenham</t>
  </si>
  <si>
    <t>CE Leadership Group Workshop</t>
  </si>
  <si>
    <t>Vodafone NZ Ltd 11 Dec 2020 to 10 Jan 2021</t>
  </si>
  <si>
    <t xml:space="preserve">Vodafone NZ Ltd 11 April 2021 to 10 May 2021 </t>
  </si>
  <si>
    <t xml:space="preserve"> Vodafone NZ Ltd 11 March 2021 to 10 April 2021 </t>
  </si>
  <si>
    <t xml:space="preserve">Vodafone NZ Ltd 11 May 2021 to 10 June 2021 </t>
  </si>
  <si>
    <t xml:space="preserve">Vodafone NZ Ltd 11 Feb 2021 to 10 March 2021 </t>
  </si>
  <si>
    <t xml:space="preserve">Vodafone NZ Ltd 11 Jan 2021-10 Feb 2021 </t>
  </si>
  <si>
    <t xml:space="preserve">Vodafone NZ Ltd 11 September 2021 to 10 October 2021 </t>
  </si>
  <si>
    <t>Vodafone NZ Ltd 11 October 2021 to 10 November 2021</t>
  </si>
  <si>
    <t>Breakfast catch up meeting with General Manager</t>
  </si>
  <si>
    <t>Vodafone NZ Ltd 11 February 2022 to 10 March 2022</t>
  </si>
  <si>
    <t>Vodafone NZ 11 March 2022 to 10 April 2022</t>
  </si>
  <si>
    <t xml:space="preserve">Vodafone NZ 11 April 2022 to 10 May 2022 </t>
  </si>
  <si>
    <t>Rotorua business</t>
  </si>
  <si>
    <t>Whangārei business</t>
  </si>
  <si>
    <t>Nelson, Picton, Wellington and Auckland business</t>
  </si>
  <si>
    <t>Ferry/road travel for Christchurch, Napier, and Wellington business</t>
  </si>
  <si>
    <t xml:space="preserve">Construction Programme Assurance Panel, Project Velocity </t>
  </si>
  <si>
    <t>Christchurch business, Project Velocity</t>
  </si>
  <si>
    <t xml:space="preserve">Wellington </t>
  </si>
  <si>
    <t>LGNZ Conference</t>
  </si>
  <si>
    <t xml:space="preserve">LGNZ Conference </t>
  </si>
  <si>
    <t>Porirua staff Kanohi Kitea</t>
  </si>
  <si>
    <t xml:space="preserve">Napier staff Kanohi Kitea, meal with General Manager and Office Manager </t>
  </si>
  <si>
    <t xml:space="preserve">Kanohi Kitea, Prime Minister's Announcement, Greater Christchurch Partnership meeting </t>
  </si>
  <si>
    <t>Annual subscription 2022-2023-Chartered Accountants Australia and New Zealand</t>
  </si>
  <si>
    <t>Wellington Business (lunch)</t>
  </si>
  <si>
    <t>Wellington and Palmerston North Business (lunch)</t>
  </si>
  <si>
    <t>Project Velocity (meal with staff)</t>
  </si>
  <si>
    <t>CE Leadership Group Workshop (dinner with staff)</t>
  </si>
  <si>
    <t>Phone and data cost</t>
  </si>
  <si>
    <t>Wellington Business (coffee)</t>
  </si>
  <si>
    <t>National Māori network Whangārei dinner</t>
  </si>
  <si>
    <t>Drink</t>
  </si>
  <si>
    <t>Vehicle Reimbursement - mileage</t>
  </si>
  <si>
    <t>Meal for 8</t>
  </si>
  <si>
    <t>Board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</si>
</sst>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3">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9" borderId="3" xfId="0" applyNumberFormat="1" applyFont="1" applyFill="1" applyBorder="1" applyAlignment="1" applyProtection="1">
      <alignment vertical="center"/>
      <protection locked="0"/>
    </xf>
    <xf numFmtId="0" fontId="0" fillId="9" borderId="4" xfId="0" applyFont="1" applyFill="1" applyBorder="1" applyAlignment="1" applyProtection="1">
      <alignment horizontal="left" vertical="center" wrapText="1"/>
      <protection locked="0"/>
    </xf>
    <xf numFmtId="0" fontId="15" fillId="9" borderId="4" xfId="0" applyNumberFormat="1"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tabSelected="1" topLeftCell="A45"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zoomScaleNormal="100" workbookViewId="0">
      <selection activeCell="G11" sqref="G11"/>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6" t="s">
        <v>51</v>
      </c>
      <c r="B1" s="176"/>
      <c r="C1" s="176"/>
      <c r="D1" s="176"/>
      <c r="E1" s="176"/>
      <c r="F1" s="176"/>
      <c r="G1" s="46"/>
      <c r="H1" s="46"/>
      <c r="I1" s="46"/>
      <c r="J1" s="46"/>
      <c r="K1" s="46"/>
    </row>
    <row r="2" spans="1:11" ht="21" customHeight="1" x14ac:dyDescent="0.2">
      <c r="A2" s="4" t="s">
        <v>52</v>
      </c>
      <c r="B2" s="177" t="s">
        <v>169</v>
      </c>
      <c r="C2" s="177"/>
      <c r="D2" s="177"/>
      <c r="E2" s="177"/>
      <c r="F2" s="177"/>
      <c r="G2" s="46"/>
      <c r="H2" s="46"/>
      <c r="I2" s="46"/>
      <c r="J2" s="46"/>
      <c r="K2" s="46"/>
    </row>
    <row r="3" spans="1:11" ht="21" customHeight="1" x14ac:dyDescent="0.2">
      <c r="A3" s="4" t="s">
        <v>53</v>
      </c>
      <c r="B3" s="177" t="s">
        <v>170</v>
      </c>
      <c r="C3" s="177"/>
      <c r="D3" s="177"/>
      <c r="E3" s="177"/>
      <c r="F3" s="177"/>
      <c r="G3" s="46"/>
      <c r="H3" s="46"/>
      <c r="I3" s="46"/>
      <c r="J3" s="46"/>
      <c r="K3" s="46"/>
    </row>
    <row r="4" spans="1:11" ht="21" customHeight="1" x14ac:dyDescent="0.2">
      <c r="A4" s="4" t="s">
        <v>54</v>
      </c>
      <c r="B4" s="178">
        <v>44378</v>
      </c>
      <c r="C4" s="178"/>
      <c r="D4" s="178"/>
      <c r="E4" s="178"/>
      <c r="F4" s="178"/>
      <c r="G4" s="46"/>
      <c r="H4" s="46"/>
      <c r="I4" s="46"/>
      <c r="J4" s="46"/>
      <c r="K4" s="46"/>
    </row>
    <row r="5" spans="1:11" ht="21" customHeight="1" x14ac:dyDescent="0.2">
      <c r="A5" s="4" t="s">
        <v>55</v>
      </c>
      <c r="B5" s="178">
        <v>44742</v>
      </c>
      <c r="C5" s="178"/>
      <c r="D5" s="178"/>
      <c r="E5" s="178"/>
      <c r="F5" s="178"/>
      <c r="G5" s="46"/>
      <c r="H5" s="46"/>
      <c r="I5" s="46"/>
      <c r="J5" s="46"/>
      <c r="K5" s="46"/>
    </row>
    <row r="6" spans="1:11" ht="21" customHeight="1" x14ac:dyDescent="0.2">
      <c r="A6" s="4" t="s">
        <v>56</v>
      </c>
      <c r="B6" s="175" t="str">
        <f>IF(AND(Travel!B7&lt;&gt;A30,Hospitality!B7&lt;&gt;A30,'All other expenses'!B7&lt;&gt;A30,'Gifts and benefits'!B7&lt;&gt;A30),A31,IF(AND(Travel!B7=A30,Hospitality!B7=A30,'All other expenses'!B7=A30,'Gifts and benefits'!B7=A30),A33,A32))</f>
        <v>Data and totals checked on all sheets</v>
      </c>
      <c r="C6" s="175"/>
      <c r="D6" s="175"/>
      <c r="E6" s="175"/>
      <c r="F6" s="175"/>
      <c r="G6" s="34"/>
      <c r="H6" s="46"/>
      <c r="I6" s="46"/>
      <c r="J6" s="46"/>
      <c r="K6" s="46"/>
    </row>
    <row r="7" spans="1:11" ht="21" customHeight="1" x14ac:dyDescent="0.2">
      <c r="A7" s="4" t="s">
        <v>57</v>
      </c>
      <c r="B7" s="174" t="s">
        <v>89</v>
      </c>
      <c r="C7" s="174"/>
      <c r="D7" s="174"/>
      <c r="E7" s="174"/>
      <c r="F7" s="174"/>
      <c r="G7" s="34"/>
      <c r="H7" s="46"/>
      <c r="I7" s="46"/>
      <c r="J7" s="46"/>
      <c r="K7" s="46"/>
    </row>
    <row r="8" spans="1:11" ht="21" customHeight="1" x14ac:dyDescent="0.2">
      <c r="A8" s="4" t="s">
        <v>59</v>
      </c>
      <c r="B8" s="174" t="s">
        <v>325</v>
      </c>
      <c r="C8" s="174"/>
      <c r="D8" s="174"/>
      <c r="E8" s="174"/>
      <c r="F8" s="174"/>
      <c r="G8" s="34"/>
      <c r="H8" s="46"/>
      <c r="I8" s="46"/>
      <c r="J8" s="46"/>
      <c r="K8" s="46"/>
    </row>
    <row r="9" spans="1:11" ht="66.75" customHeight="1" x14ac:dyDescent="0.2">
      <c r="A9" s="173" t="s">
        <v>60</v>
      </c>
      <c r="B9" s="173"/>
      <c r="C9" s="173"/>
      <c r="D9" s="173"/>
      <c r="E9" s="173"/>
      <c r="F9" s="173"/>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19463.330434782616</v>
      </c>
      <c r="C11" s="102" t="str">
        <f>IF(Travel!B6="",A34,Travel!B6)</f>
        <v>Figures exclude GST</v>
      </c>
      <c r="D11" s="8"/>
      <c r="E11" s="10" t="s">
        <v>66</v>
      </c>
      <c r="F11" s="56">
        <f>'Gifts and benefits'!C43</f>
        <v>28</v>
      </c>
      <c r="G11" s="47"/>
      <c r="H11" s="47"/>
      <c r="I11" s="47"/>
      <c r="J11" s="47"/>
      <c r="K11" s="47"/>
    </row>
    <row r="12" spans="1:11" ht="27.75" customHeight="1" x14ac:dyDescent="0.2">
      <c r="A12" s="10" t="s">
        <v>24</v>
      </c>
      <c r="B12" s="94">
        <f>Hospitality!B25</f>
        <v>0</v>
      </c>
      <c r="C12" s="102" t="str">
        <f>IF(Hospitality!B6="",A34,Hospitality!B6)</f>
        <v>Figures exclude GST</v>
      </c>
      <c r="D12" s="8"/>
      <c r="E12" s="10" t="s">
        <v>67</v>
      </c>
      <c r="F12" s="56">
        <f>'Gifts and benefits'!C44</f>
        <v>2</v>
      </c>
      <c r="G12" s="47"/>
      <c r="H12" s="47"/>
      <c r="I12" s="47"/>
      <c r="J12" s="47"/>
      <c r="K12" s="47"/>
    </row>
    <row r="13" spans="1:11" ht="27.75" customHeight="1" x14ac:dyDescent="0.2">
      <c r="A13" s="10" t="s">
        <v>68</v>
      </c>
      <c r="B13" s="94">
        <f>'All other expenses'!B38</f>
        <v>3624.6726086956514</v>
      </c>
      <c r="C13" s="102" t="str">
        <f>IF('All other expenses'!B6="",A34,'All other expenses'!B6)</f>
        <v>Figures exclude GST</v>
      </c>
      <c r="D13" s="8"/>
      <c r="E13" s="10" t="s">
        <v>69</v>
      </c>
      <c r="F13" s="56">
        <f>'Gifts and benefits'!C45</f>
        <v>26</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Travel!B19</f>
        <v>0</v>
      </c>
      <c r="C15" s="104" t="str">
        <f>C11</f>
        <v>Figures exclude GST</v>
      </c>
      <c r="D15" s="8"/>
      <c r="E15" s="8"/>
      <c r="F15" s="58"/>
      <c r="G15" s="46"/>
      <c r="H15" s="46"/>
      <c r="I15" s="46"/>
      <c r="J15" s="46"/>
      <c r="K15" s="46"/>
    </row>
    <row r="16" spans="1:11" ht="27.75" customHeight="1" x14ac:dyDescent="0.2">
      <c r="A16" s="11" t="s">
        <v>71</v>
      </c>
      <c r="B16" s="96">
        <f>Travel!B148</f>
        <v>19151.928695652183</v>
      </c>
      <c r="C16" s="104" t="str">
        <f>C11</f>
        <v>Figures exclude GST</v>
      </c>
      <c r="D16" s="59"/>
      <c r="E16" s="8"/>
      <c r="F16" s="60"/>
      <c r="G16" s="46"/>
      <c r="H16" s="46"/>
      <c r="I16" s="46"/>
      <c r="J16" s="46"/>
      <c r="K16" s="46"/>
    </row>
    <row r="17" spans="1:11" ht="27.75" customHeight="1" x14ac:dyDescent="0.2">
      <c r="A17" s="11" t="s">
        <v>72</v>
      </c>
      <c r="B17" s="96">
        <f>Travel!B169</f>
        <v>311.40173913043481</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COUNT(Travel!B12:B18)</f>
        <v>0</v>
      </c>
      <c r="C55" s="111"/>
      <c r="D55" s="111">
        <f>COUNTIF(Travel!D12:D18,"*")</f>
        <v>0</v>
      </c>
      <c r="E55" s="112"/>
      <c r="F55" s="112" t="b">
        <f>MIN(B55,D55)=MAX(B55,D55)</f>
        <v>1</v>
      </c>
      <c r="G55" s="46"/>
      <c r="H55" s="46"/>
      <c r="I55" s="46"/>
      <c r="J55" s="46"/>
      <c r="K55" s="46"/>
    </row>
    <row r="56" spans="1:11" hidden="1" x14ac:dyDescent="0.2">
      <c r="A56" s="121" t="s">
        <v>105</v>
      </c>
      <c r="B56" s="111">
        <f>COUNT(Travel!B23:B147)</f>
        <v>121</v>
      </c>
      <c r="C56" s="111"/>
      <c r="D56" s="111">
        <f>COUNTIF(Travel!D23:D147,"*")</f>
        <v>121</v>
      </c>
      <c r="E56" s="112"/>
      <c r="F56" s="112" t="b">
        <f>MIN(B56,D56)=MAX(B56,D56)</f>
        <v>1</v>
      </c>
    </row>
    <row r="57" spans="1:11" hidden="1" x14ac:dyDescent="0.2">
      <c r="A57" s="122"/>
      <c r="B57" s="111">
        <f>COUNT(Travel!B152:B168)</f>
        <v>14</v>
      </c>
      <c r="C57" s="111"/>
      <c r="D57" s="111">
        <f>COUNTIF(Travel!D152:D168,"*")</f>
        <v>14</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expenses'!B11:B37)</f>
        <v>22</v>
      </c>
      <c r="C59" s="112"/>
      <c r="D59" s="112">
        <f>COUNTIF('All other expenses'!D11:D37,"*")</f>
        <v>22</v>
      </c>
      <c r="E59" s="112"/>
      <c r="F59" s="112" t="b">
        <f>MIN(B59,D59)=MAX(B59,D59)</f>
        <v>1</v>
      </c>
    </row>
    <row r="60" spans="1:11" hidden="1" x14ac:dyDescent="0.2">
      <c r="A60" s="123" t="s">
        <v>108</v>
      </c>
      <c r="B60" s="113">
        <f>COUNTIF('Gifts and benefits'!B11:B42,"*")</f>
        <v>28</v>
      </c>
      <c r="C60" s="113">
        <f>COUNTIF('Gifts and benefits'!C11:C42,"*")</f>
        <v>28</v>
      </c>
      <c r="D60" s="113"/>
      <c r="E60" s="113">
        <f>COUNTA('Gifts and benefits'!E11:E42)</f>
        <v>28</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240"/>
  <sheetViews>
    <sheetView zoomScaleNormal="100" workbookViewId="0">
      <selection activeCell="E127" sqref="A127:E12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6" t="s">
        <v>109</v>
      </c>
      <c r="B1" s="176"/>
      <c r="C1" s="176"/>
      <c r="D1" s="176"/>
      <c r="E1" s="176"/>
      <c r="F1" s="46"/>
    </row>
    <row r="2" spans="1:6" ht="21" customHeight="1" x14ac:dyDescent="0.2">
      <c r="A2" s="4" t="s">
        <v>52</v>
      </c>
      <c r="B2" s="179" t="str">
        <f>'Summary and sign-off'!B2:F2</f>
        <v>Kāinga Ora Homes and Communities</v>
      </c>
      <c r="C2" s="179"/>
      <c r="D2" s="179"/>
      <c r="E2" s="179"/>
      <c r="F2" s="46"/>
    </row>
    <row r="3" spans="1:6" ht="21" customHeight="1" x14ac:dyDescent="0.2">
      <c r="A3" s="4" t="s">
        <v>110</v>
      </c>
      <c r="B3" s="179" t="str">
        <f>'Summary and sign-off'!B3:F3</f>
        <v>Andrew McKenzie</v>
      </c>
      <c r="C3" s="179"/>
      <c r="D3" s="179"/>
      <c r="E3" s="179"/>
      <c r="F3" s="46"/>
    </row>
    <row r="4" spans="1:6" ht="21" customHeight="1" x14ac:dyDescent="0.2">
      <c r="A4" s="4" t="s">
        <v>111</v>
      </c>
      <c r="B4" s="179">
        <f>'Summary and sign-off'!B4:F4</f>
        <v>44378</v>
      </c>
      <c r="C4" s="179"/>
      <c r="D4" s="179"/>
      <c r="E4" s="179"/>
      <c r="F4" s="46"/>
    </row>
    <row r="5" spans="1:6" ht="21" customHeight="1" x14ac:dyDescent="0.2">
      <c r="A5" s="4" t="s">
        <v>112</v>
      </c>
      <c r="B5" s="179">
        <f>'Summary and sign-off'!B5:F5</f>
        <v>44742</v>
      </c>
      <c r="C5" s="179"/>
      <c r="D5" s="179"/>
      <c r="E5" s="179"/>
      <c r="F5" s="46"/>
    </row>
    <row r="6" spans="1:6" ht="21" customHeight="1" x14ac:dyDescent="0.2">
      <c r="A6" s="4" t="s">
        <v>113</v>
      </c>
      <c r="B6" s="174" t="s">
        <v>81</v>
      </c>
      <c r="C6" s="174"/>
      <c r="D6" s="174"/>
      <c r="E6" s="174"/>
      <c r="F6" s="46"/>
    </row>
    <row r="7" spans="1:6" ht="21" customHeight="1" x14ac:dyDescent="0.2">
      <c r="A7" s="4" t="s">
        <v>56</v>
      </c>
      <c r="B7" s="174" t="s">
        <v>83</v>
      </c>
      <c r="C7" s="174"/>
      <c r="D7" s="174"/>
      <c r="E7" s="174"/>
      <c r="F7" s="46"/>
    </row>
    <row r="8" spans="1:6" ht="36" customHeight="1" x14ac:dyDescent="0.2">
      <c r="A8" s="182" t="s">
        <v>114</v>
      </c>
      <c r="B8" s="183"/>
      <c r="C8" s="183"/>
      <c r="D8" s="183"/>
      <c r="E8" s="183"/>
      <c r="F8" s="22"/>
    </row>
    <row r="9" spans="1:6" ht="36" customHeight="1" x14ac:dyDescent="0.2">
      <c r="A9" s="184" t="s">
        <v>115</v>
      </c>
      <c r="B9" s="185"/>
      <c r="C9" s="185"/>
      <c r="D9" s="185"/>
      <c r="E9" s="185"/>
      <c r="F9" s="22"/>
    </row>
    <row r="10" spans="1:6" ht="24.75" customHeight="1" x14ac:dyDescent="0.2">
      <c r="A10" s="181" t="s">
        <v>116</v>
      </c>
      <c r="B10" s="186"/>
      <c r="C10" s="181"/>
      <c r="D10" s="181"/>
      <c r="E10" s="181"/>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61"/>
      <c r="B16" s="158"/>
      <c r="C16" s="159"/>
      <c r="D16" s="159"/>
      <c r="E16" s="160"/>
      <c r="F16" s="1"/>
    </row>
    <row r="17" spans="1:6" s="87" customFormat="1" x14ac:dyDescent="0.2">
      <c r="A17" s="161"/>
      <c r="B17" s="158"/>
      <c r="C17" s="159"/>
      <c r="D17" s="159"/>
      <c r="E17" s="160"/>
      <c r="F17" s="1"/>
    </row>
    <row r="18" spans="1:6" s="87" customFormat="1" hidden="1" x14ac:dyDescent="0.2">
      <c r="A18" s="143"/>
      <c r="B18" s="144"/>
      <c r="C18" s="145"/>
      <c r="D18" s="145"/>
      <c r="E18" s="146"/>
      <c r="F18" s="1"/>
    </row>
    <row r="19" spans="1:6" ht="19.5" customHeight="1" x14ac:dyDescent="0.2">
      <c r="A19" s="107" t="s">
        <v>122</v>
      </c>
      <c r="B19" s="108">
        <f>SUM(B12:B18)</f>
        <v>0</v>
      </c>
      <c r="C19" s="168" t="str">
        <f>IF(SUBTOTAL(3,B12:B18)=SUBTOTAL(103,B12:B18),'Summary and sign-off'!$A$48,'Summary and sign-off'!$A$49)</f>
        <v>Check - there are no hidden rows with data</v>
      </c>
      <c r="D19" s="180" t="str">
        <f>IF('Summary and sign-off'!F55='Summary and sign-off'!F54,'Summary and sign-off'!A51,'Summary and sign-off'!A50)</f>
        <v>Check - each entry provides sufficient information</v>
      </c>
      <c r="E19" s="180"/>
      <c r="F19" s="46"/>
    </row>
    <row r="20" spans="1:6" ht="10.5" customHeight="1" x14ac:dyDescent="0.2">
      <c r="A20" s="27"/>
      <c r="B20" s="22"/>
      <c r="C20" s="27"/>
      <c r="D20" s="27"/>
      <c r="E20" s="27"/>
      <c r="F20" s="27"/>
    </row>
    <row r="21" spans="1:6" ht="24.75" customHeight="1" x14ac:dyDescent="0.2">
      <c r="A21" s="181" t="s">
        <v>123</v>
      </c>
      <c r="B21" s="181"/>
      <c r="C21" s="181"/>
      <c r="D21" s="181"/>
      <c r="E21" s="181"/>
      <c r="F21" s="47"/>
    </row>
    <row r="22" spans="1:6" ht="27" customHeight="1" x14ac:dyDescent="0.2">
      <c r="A22" s="35" t="s">
        <v>117</v>
      </c>
      <c r="B22" s="35" t="s">
        <v>62</v>
      </c>
      <c r="C22" s="35" t="s">
        <v>124</v>
      </c>
      <c r="D22" s="35" t="s">
        <v>120</v>
      </c>
      <c r="E22" s="35" t="s">
        <v>121</v>
      </c>
      <c r="F22" s="48"/>
    </row>
    <row r="23" spans="1:6" s="87" customFormat="1" hidden="1" x14ac:dyDescent="0.2">
      <c r="A23" s="133"/>
      <c r="B23" s="134"/>
      <c r="C23" s="135"/>
      <c r="D23" s="135"/>
      <c r="E23" s="136"/>
      <c r="F23" s="1"/>
    </row>
    <row r="24" spans="1:6" s="87" customFormat="1" x14ac:dyDescent="0.2">
      <c r="A24" s="157">
        <v>44382</v>
      </c>
      <c r="B24" s="158">
        <v>47.208695652173915</v>
      </c>
      <c r="C24" s="159" t="s">
        <v>195</v>
      </c>
      <c r="D24" s="159" t="s">
        <v>175</v>
      </c>
      <c r="E24" s="160" t="s">
        <v>176</v>
      </c>
      <c r="F24" s="1"/>
    </row>
    <row r="25" spans="1:6" s="87" customFormat="1" x14ac:dyDescent="0.2">
      <c r="A25" s="157">
        <v>44382</v>
      </c>
      <c r="B25" s="158">
        <v>50.295652173913048</v>
      </c>
      <c r="C25" s="159" t="s">
        <v>195</v>
      </c>
      <c r="D25" s="159" t="s">
        <v>175</v>
      </c>
      <c r="E25" s="160" t="s">
        <v>176</v>
      </c>
      <c r="F25" s="1"/>
    </row>
    <row r="26" spans="1:6" s="87" customFormat="1" x14ac:dyDescent="0.2">
      <c r="A26" s="157">
        <v>44382</v>
      </c>
      <c r="B26" s="158">
        <v>36.35</v>
      </c>
      <c r="C26" s="159" t="s">
        <v>195</v>
      </c>
      <c r="D26" s="159" t="s">
        <v>177</v>
      </c>
      <c r="E26" s="160" t="s">
        <v>176</v>
      </c>
      <c r="F26" s="1"/>
    </row>
    <row r="27" spans="1:6" s="87" customFormat="1" x14ac:dyDescent="0.2">
      <c r="A27" s="157">
        <v>44382</v>
      </c>
      <c r="B27" s="158">
        <v>56.52</v>
      </c>
      <c r="C27" s="159" t="s">
        <v>195</v>
      </c>
      <c r="D27" s="159" t="s">
        <v>257</v>
      </c>
      <c r="E27" s="160" t="s">
        <v>173</v>
      </c>
      <c r="F27" s="1"/>
    </row>
    <row r="28" spans="1:6" s="87" customFormat="1" x14ac:dyDescent="0.2">
      <c r="A28" s="157">
        <v>44383</v>
      </c>
      <c r="B28" s="158">
        <v>29.65</v>
      </c>
      <c r="C28" s="159" t="s">
        <v>302</v>
      </c>
      <c r="D28" s="159" t="s">
        <v>175</v>
      </c>
      <c r="E28" s="160" t="s">
        <v>181</v>
      </c>
      <c r="F28" s="1"/>
    </row>
    <row r="29" spans="1:6" s="87" customFormat="1" x14ac:dyDescent="0.2">
      <c r="A29" s="157">
        <v>44383</v>
      </c>
      <c r="B29" s="158">
        <v>71.3</v>
      </c>
      <c r="C29" s="159" t="s">
        <v>277</v>
      </c>
      <c r="D29" s="159" t="s">
        <v>182</v>
      </c>
      <c r="E29" s="160" t="s">
        <v>183</v>
      </c>
      <c r="F29" s="1"/>
    </row>
    <row r="30" spans="1:6" s="87" customFormat="1" x14ac:dyDescent="0.2">
      <c r="A30" s="157">
        <v>44384</v>
      </c>
      <c r="B30" s="158">
        <v>46.643478260869571</v>
      </c>
      <c r="C30" s="159" t="s">
        <v>195</v>
      </c>
      <c r="D30" s="159" t="s">
        <v>175</v>
      </c>
      <c r="E30" s="160" t="s">
        <v>176</v>
      </c>
      <c r="F30" s="1"/>
    </row>
    <row r="31" spans="1:6" s="87" customFormat="1" x14ac:dyDescent="0.2">
      <c r="A31" s="157">
        <v>44384</v>
      </c>
      <c r="B31" s="158">
        <v>45.243478260869573</v>
      </c>
      <c r="C31" s="159" t="s">
        <v>195</v>
      </c>
      <c r="D31" s="159" t="s">
        <v>175</v>
      </c>
      <c r="E31" s="160" t="s">
        <v>176</v>
      </c>
      <c r="F31" s="1"/>
    </row>
    <row r="32" spans="1:6" s="87" customFormat="1" x14ac:dyDescent="0.2">
      <c r="A32" s="157">
        <v>44384</v>
      </c>
      <c r="B32" s="158">
        <v>394.85</v>
      </c>
      <c r="C32" s="159" t="s">
        <v>195</v>
      </c>
      <c r="D32" s="159" t="s">
        <v>177</v>
      </c>
      <c r="E32" s="160" t="s">
        <v>176</v>
      </c>
      <c r="F32" s="1"/>
    </row>
    <row r="33" spans="1:6" s="87" customFormat="1" x14ac:dyDescent="0.2">
      <c r="A33" s="157">
        <v>44384</v>
      </c>
      <c r="B33" s="158">
        <v>469.53</v>
      </c>
      <c r="C33" s="159" t="s">
        <v>261</v>
      </c>
      <c r="D33" s="159" t="s">
        <v>177</v>
      </c>
      <c r="E33" s="160" t="s">
        <v>176</v>
      </c>
      <c r="F33" s="1"/>
    </row>
    <row r="34" spans="1:6" s="87" customFormat="1" x14ac:dyDescent="0.2">
      <c r="A34" s="157">
        <v>44384</v>
      </c>
      <c r="B34" s="158">
        <v>126.09</v>
      </c>
      <c r="C34" s="159" t="s">
        <v>262</v>
      </c>
      <c r="D34" s="159" t="s">
        <v>184</v>
      </c>
      <c r="E34" s="160" t="s">
        <v>185</v>
      </c>
      <c r="F34" s="1"/>
    </row>
    <row r="35" spans="1:6" s="87" customFormat="1" x14ac:dyDescent="0.2">
      <c r="A35" s="157">
        <v>44389</v>
      </c>
      <c r="B35" s="158">
        <v>51.504347826086956</v>
      </c>
      <c r="C35" s="159" t="s">
        <v>195</v>
      </c>
      <c r="D35" s="159" t="s">
        <v>175</v>
      </c>
      <c r="E35" s="160" t="s">
        <v>176</v>
      </c>
      <c r="F35" s="1"/>
    </row>
    <row r="36" spans="1:6" s="87" customFormat="1" x14ac:dyDescent="0.2">
      <c r="A36" s="157">
        <v>44390</v>
      </c>
      <c r="B36" s="158">
        <v>107.83</v>
      </c>
      <c r="C36" s="159" t="s">
        <v>261</v>
      </c>
      <c r="D36" s="159" t="s">
        <v>188</v>
      </c>
      <c r="E36" s="160" t="s">
        <v>173</v>
      </c>
      <c r="F36" s="1"/>
    </row>
    <row r="37" spans="1:6" s="87" customFormat="1" x14ac:dyDescent="0.2">
      <c r="A37" s="157">
        <v>44390</v>
      </c>
      <c r="B37" s="158">
        <v>56.52</v>
      </c>
      <c r="C37" s="159" t="s">
        <v>273</v>
      </c>
      <c r="D37" s="159" t="s">
        <v>188</v>
      </c>
      <c r="E37" s="160" t="s">
        <v>173</v>
      </c>
      <c r="F37" s="1"/>
    </row>
    <row r="38" spans="1:6" s="87" customFormat="1" x14ac:dyDescent="0.2">
      <c r="A38" s="157">
        <v>44392</v>
      </c>
      <c r="B38" s="158">
        <v>189.13</v>
      </c>
      <c r="C38" s="159" t="s">
        <v>270</v>
      </c>
      <c r="D38" s="159" t="s">
        <v>184</v>
      </c>
      <c r="E38" s="160" t="s">
        <v>186</v>
      </c>
      <c r="F38" s="1"/>
    </row>
    <row r="39" spans="1:6" s="87" customFormat="1" x14ac:dyDescent="0.2">
      <c r="A39" s="157">
        <v>44393</v>
      </c>
      <c r="B39" s="158">
        <v>21.740000000000002</v>
      </c>
      <c r="C39" s="159" t="s">
        <v>309</v>
      </c>
      <c r="D39" s="159" t="s">
        <v>175</v>
      </c>
      <c r="E39" s="160" t="s">
        <v>187</v>
      </c>
      <c r="F39" s="1"/>
    </row>
    <row r="40" spans="1:6" s="87" customFormat="1" x14ac:dyDescent="0.2">
      <c r="A40" s="157">
        <v>44393</v>
      </c>
      <c r="B40" s="158">
        <v>107.83</v>
      </c>
      <c r="C40" s="159" t="s">
        <v>310</v>
      </c>
      <c r="D40" s="159" t="s">
        <v>188</v>
      </c>
      <c r="E40" s="160" t="s">
        <v>173</v>
      </c>
      <c r="F40" s="1"/>
    </row>
    <row r="41" spans="1:6" s="87" customFormat="1" x14ac:dyDescent="0.2">
      <c r="A41" s="157">
        <v>44397</v>
      </c>
      <c r="B41" s="158">
        <v>261.58</v>
      </c>
      <c r="C41" s="159" t="s">
        <v>303</v>
      </c>
      <c r="D41" s="159" t="s">
        <v>323</v>
      </c>
      <c r="E41" s="160" t="s">
        <v>283</v>
      </c>
      <c r="F41" s="1"/>
    </row>
    <row r="42" spans="1:6" s="87" customFormat="1" x14ac:dyDescent="0.2">
      <c r="A42" s="157">
        <v>44400</v>
      </c>
      <c r="B42" s="158">
        <v>31.37</v>
      </c>
      <c r="C42" s="159" t="s">
        <v>195</v>
      </c>
      <c r="D42" s="159" t="s">
        <v>175</v>
      </c>
      <c r="E42" s="160" t="s">
        <v>176</v>
      </c>
      <c r="F42" s="1"/>
    </row>
    <row r="43" spans="1:6" s="87" customFormat="1" x14ac:dyDescent="0.2">
      <c r="A43" s="157">
        <v>44400</v>
      </c>
      <c r="B43" s="158">
        <v>178.11</v>
      </c>
      <c r="C43" s="159" t="s">
        <v>263</v>
      </c>
      <c r="D43" s="159" t="s">
        <v>177</v>
      </c>
      <c r="E43" s="160" t="s">
        <v>176</v>
      </c>
      <c r="F43" s="1"/>
    </row>
    <row r="44" spans="1:6" s="87" customFormat="1" x14ac:dyDescent="0.2">
      <c r="A44" s="157">
        <v>44400</v>
      </c>
      <c r="B44" s="158">
        <v>56.52</v>
      </c>
      <c r="C44" s="159" t="s">
        <v>267</v>
      </c>
      <c r="D44" s="159" t="s">
        <v>188</v>
      </c>
      <c r="E44" s="160" t="s">
        <v>173</v>
      </c>
      <c r="F44" s="1"/>
    </row>
    <row r="45" spans="1:6" s="87" customFormat="1" x14ac:dyDescent="0.2">
      <c r="A45" s="157">
        <v>44404</v>
      </c>
      <c r="B45" s="158">
        <v>15.65</v>
      </c>
      <c r="C45" s="159" t="s">
        <v>264</v>
      </c>
      <c r="D45" s="159" t="s">
        <v>188</v>
      </c>
      <c r="E45" s="160" t="s">
        <v>189</v>
      </c>
      <c r="F45" s="1"/>
    </row>
    <row r="46" spans="1:6" s="87" customFormat="1" x14ac:dyDescent="0.2">
      <c r="A46" s="157">
        <v>44404</v>
      </c>
      <c r="B46" s="158">
        <v>209.92</v>
      </c>
      <c r="C46" s="159" t="s">
        <v>271</v>
      </c>
      <c r="D46" s="159" t="s">
        <v>323</v>
      </c>
      <c r="E46" s="160" t="s">
        <v>180</v>
      </c>
      <c r="F46" s="1"/>
    </row>
    <row r="47" spans="1:6" s="87" customFormat="1" x14ac:dyDescent="0.2">
      <c r="A47" s="157">
        <v>44405</v>
      </c>
      <c r="B47" s="158">
        <v>39.07826086956522</v>
      </c>
      <c r="C47" s="159" t="s">
        <v>195</v>
      </c>
      <c r="D47" s="159" t="s">
        <v>175</v>
      </c>
      <c r="E47" s="160" t="s">
        <v>176</v>
      </c>
      <c r="F47" s="1"/>
    </row>
    <row r="48" spans="1:6" s="87" customFormat="1" x14ac:dyDescent="0.2">
      <c r="A48" s="157">
        <v>44405</v>
      </c>
      <c r="B48" s="158">
        <v>529.49</v>
      </c>
      <c r="C48" s="159" t="s">
        <v>265</v>
      </c>
      <c r="D48" s="159" t="s">
        <v>177</v>
      </c>
      <c r="E48" s="160" t="s">
        <v>176</v>
      </c>
      <c r="F48" s="1"/>
    </row>
    <row r="49" spans="1:6" s="87" customFormat="1" x14ac:dyDescent="0.2">
      <c r="A49" s="157">
        <v>44405</v>
      </c>
      <c r="B49" s="158">
        <v>23.13</v>
      </c>
      <c r="C49" s="159" t="s">
        <v>265</v>
      </c>
      <c r="D49" s="159" t="s">
        <v>177</v>
      </c>
      <c r="E49" s="160" t="s">
        <v>176</v>
      </c>
      <c r="F49" s="1"/>
    </row>
    <row r="50" spans="1:6" s="87" customFormat="1" x14ac:dyDescent="0.2">
      <c r="A50" s="157">
        <v>44405</v>
      </c>
      <c r="B50" s="158">
        <v>56.52</v>
      </c>
      <c r="C50" s="159" t="s">
        <v>311</v>
      </c>
      <c r="D50" s="159" t="s">
        <v>188</v>
      </c>
      <c r="E50" s="160" t="s">
        <v>173</v>
      </c>
      <c r="F50" s="1"/>
    </row>
    <row r="51" spans="1:6" s="87" customFormat="1" x14ac:dyDescent="0.2">
      <c r="A51" s="157">
        <v>44406</v>
      </c>
      <c r="B51" s="158">
        <v>56.52</v>
      </c>
      <c r="C51" s="159" t="s">
        <v>266</v>
      </c>
      <c r="D51" s="159" t="s">
        <v>188</v>
      </c>
      <c r="E51" s="160" t="s">
        <v>173</v>
      </c>
      <c r="F51" s="1"/>
    </row>
    <row r="52" spans="1:6" s="87" customFormat="1" x14ac:dyDescent="0.2">
      <c r="A52" s="157">
        <v>44406</v>
      </c>
      <c r="B52" s="158">
        <v>487.42</v>
      </c>
      <c r="C52" s="159" t="s">
        <v>266</v>
      </c>
      <c r="D52" s="159" t="s">
        <v>177</v>
      </c>
      <c r="E52" s="160" t="s">
        <v>282</v>
      </c>
      <c r="F52" s="1"/>
    </row>
    <row r="53" spans="1:6" s="87" customFormat="1" x14ac:dyDescent="0.2">
      <c r="A53" s="157">
        <v>44410</v>
      </c>
      <c r="B53" s="158">
        <v>47.208695652173915</v>
      </c>
      <c r="C53" s="159" t="s">
        <v>195</v>
      </c>
      <c r="D53" s="159" t="s">
        <v>175</v>
      </c>
      <c r="E53" s="160" t="s">
        <v>176</v>
      </c>
      <c r="F53" s="1"/>
    </row>
    <row r="54" spans="1:6" s="87" customFormat="1" x14ac:dyDescent="0.2">
      <c r="A54" s="157">
        <v>44410</v>
      </c>
      <c r="B54" s="158">
        <v>53.095652173913052</v>
      </c>
      <c r="C54" s="159" t="s">
        <v>195</v>
      </c>
      <c r="D54" s="159" t="s">
        <v>175</v>
      </c>
      <c r="E54" s="160" t="s">
        <v>176</v>
      </c>
      <c r="F54" s="1"/>
    </row>
    <row r="55" spans="1:6" s="87" customFormat="1" x14ac:dyDescent="0.2">
      <c r="A55" s="157">
        <v>44410</v>
      </c>
      <c r="B55" s="158">
        <v>256.06</v>
      </c>
      <c r="C55" s="159" t="s">
        <v>274</v>
      </c>
      <c r="D55" s="159" t="s">
        <v>177</v>
      </c>
      <c r="E55" s="160" t="s">
        <v>176</v>
      </c>
      <c r="F55" s="1"/>
    </row>
    <row r="56" spans="1:6" s="87" customFormat="1" x14ac:dyDescent="0.2">
      <c r="A56" s="157">
        <v>44410</v>
      </c>
      <c r="B56" s="158">
        <v>35.520000000000003</v>
      </c>
      <c r="C56" s="159" t="s">
        <v>274</v>
      </c>
      <c r="D56" s="159" t="s">
        <v>177</v>
      </c>
      <c r="E56" s="160" t="s">
        <v>176</v>
      </c>
      <c r="F56" s="1"/>
    </row>
    <row r="57" spans="1:6" s="87" customFormat="1" x14ac:dyDescent="0.2">
      <c r="A57" s="157">
        <v>44411</v>
      </c>
      <c r="B57" s="158">
        <v>180.01000000000002</v>
      </c>
      <c r="C57" s="159" t="s">
        <v>275</v>
      </c>
      <c r="D57" s="159" t="s">
        <v>184</v>
      </c>
      <c r="E57" s="160" t="s">
        <v>190</v>
      </c>
      <c r="F57" s="1"/>
    </row>
    <row r="58" spans="1:6" s="87" customFormat="1" x14ac:dyDescent="0.2">
      <c r="A58" s="157">
        <v>44411</v>
      </c>
      <c r="B58" s="158">
        <v>12.17</v>
      </c>
      <c r="C58" s="159" t="s">
        <v>312</v>
      </c>
      <c r="D58" s="159" t="s">
        <v>182</v>
      </c>
      <c r="E58" s="160" t="s">
        <v>190</v>
      </c>
      <c r="F58" s="1"/>
    </row>
    <row r="59" spans="1:6" s="87" customFormat="1" x14ac:dyDescent="0.2">
      <c r="A59" s="157">
        <v>44411</v>
      </c>
      <c r="B59" s="158">
        <v>150.43</v>
      </c>
      <c r="C59" s="159" t="s">
        <v>312</v>
      </c>
      <c r="D59" s="159" t="s">
        <v>182</v>
      </c>
      <c r="E59" s="160" t="s">
        <v>190</v>
      </c>
      <c r="F59" s="1"/>
    </row>
    <row r="60" spans="1:6" s="87" customFormat="1" x14ac:dyDescent="0.2">
      <c r="A60" s="157">
        <v>44411</v>
      </c>
      <c r="B60" s="158">
        <v>223.04</v>
      </c>
      <c r="C60" s="159" t="s">
        <v>272</v>
      </c>
      <c r="D60" s="159" t="s">
        <v>323</v>
      </c>
      <c r="E60" s="160" t="s">
        <v>178</v>
      </c>
      <c r="F60" s="1"/>
    </row>
    <row r="61" spans="1:6" s="87" customFormat="1" x14ac:dyDescent="0.2">
      <c r="A61" s="157">
        <v>44411</v>
      </c>
      <c r="B61" s="158">
        <v>177.12</v>
      </c>
      <c r="C61" s="159" t="s">
        <v>268</v>
      </c>
      <c r="D61" s="159" t="s">
        <v>323</v>
      </c>
      <c r="E61" s="160" t="s">
        <v>173</v>
      </c>
      <c r="F61" s="1"/>
    </row>
    <row r="62" spans="1:6" s="87" customFormat="1" x14ac:dyDescent="0.2">
      <c r="A62" s="157">
        <v>44411</v>
      </c>
      <c r="B62" s="158">
        <v>177.12</v>
      </c>
      <c r="C62" s="159" t="s">
        <v>269</v>
      </c>
      <c r="D62" s="159" t="s">
        <v>323</v>
      </c>
      <c r="E62" s="160" t="s">
        <v>179</v>
      </c>
      <c r="F62" s="1"/>
    </row>
    <row r="63" spans="1:6" s="87" customFormat="1" x14ac:dyDescent="0.2">
      <c r="A63" s="157">
        <v>44412</v>
      </c>
      <c r="B63" s="158">
        <v>262.39999999999998</v>
      </c>
      <c r="C63" s="159" t="s">
        <v>305</v>
      </c>
      <c r="D63" s="159" t="s">
        <v>323</v>
      </c>
      <c r="E63" s="160" t="s">
        <v>190</v>
      </c>
      <c r="F63" s="1"/>
    </row>
    <row r="64" spans="1:6" s="87" customFormat="1" x14ac:dyDescent="0.2">
      <c r="A64" s="157">
        <v>44412</v>
      </c>
      <c r="B64" s="158">
        <v>133.91</v>
      </c>
      <c r="C64" s="159" t="s">
        <v>276</v>
      </c>
      <c r="D64" s="159" t="s">
        <v>184</v>
      </c>
      <c r="E64" s="160" t="s">
        <v>183</v>
      </c>
      <c r="F64" s="1"/>
    </row>
    <row r="65" spans="1:6" s="87" customFormat="1" x14ac:dyDescent="0.2">
      <c r="A65" s="157">
        <v>44412</v>
      </c>
      <c r="B65" s="158">
        <v>160.83000000000001</v>
      </c>
      <c r="C65" s="159" t="s">
        <v>276</v>
      </c>
      <c r="D65" s="159" t="s">
        <v>191</v>
      </c>
      <c r="E65" s="160" t="s">
        <v>176</v>
      </c>
      <c r="F65" s="1"/>
    </row>
    <row r="66" spans="1:6" s="87" customFormat="1" x14ac:dyDescent="0.2">
      <c r="A66" s="157">
        <v>44412</v>
      </c>
      <c r="B66" s="158">
        <v>36.519999999999996</v>
      </c>
      <c r="C66" s="159" t="s">
        <v>277</v>
      </c>
      <c r="D66" s="159" t="s">
        <v>182</v>
      </c>
      <c r="E66" s="160" t="s">
        <v>183</v>
      </c>
      <c r="F66" s="1"/>
    </row>
    <row r="67" spans="1:6" s="87" customFormat="1" ht="25.5" x14ac:dyDescent="0.2">
      <c r="A67" s="157">
        <v>44412</v>
      </c>
      <c r="B67" s="158">
        <v>276.33999999999997</v>
      </c>
      <c r="C67" s="159" t="s">
        <v>313</v>
      </c>
      <c r="D67" s="159" t="s">
        <v>323</v>
      </c>
      <c r="E67" s="160" t="s">
        <v>183</v>
      </c>
      <c r="F67" s="1"/>
    </row>
    <row r="68" spans="1:6" s="87" customFormat="1" x14ac:dyDescent="0.2">
      <c r="A68" s="157">
        <v>44413</v>
      </c>
      <c r="B68" s="158">
        <v>174.78</v>
      </c>
      <c r="C68" s="159" t="s">
        <v>278</v>
      </c>
      <c r="D68" s="159" t="s">
        <v>184</v>
      </c>
      <c r="E68" s="160" t="s">
        <v>192</v>
      </c>
      <c r="F68" s="1"/>
    </row>
    <row r="69" spans="1:6" s="87" customFormat="1" x14ac:dyDescent="0.2">
      <c r="A69" s="157">
        <v>44413</v>
      </c>
      <c r="B69" s="158">
        <v>296.02</v>
      </c>
      <c r="C69" s="159" t="s">
        <v>281</v>
      </c>
      <c r="D69" s="159" t="s">
        <v>323</v>
      </c>
      <c r="E69" s="160" t="s">
        <v>192</v>
      </c>
      <c r="F69" s="1"/>
    </row>
    <row r="70" spans="1:6" s="87" customFormat="1" x14ac:dyDescent="0.2">
      <c r="A70" s="157">
        <v>44415</v>
      </c>
      <c r="B70" s="158">
        <v>56.52</v>
      </c>
      <c r="C70" s="159" t="s">
        <v>195</v>
      </c>
      <c r="D70" s="159" t="s">
        <v>188</v>
      </c>
      <c r="E70" s="160" t="s">
        <v>173</v>
      </c>
      <c r="F70" s="1"/>
    </row>
    <row r="71" spans="1:6" s="87" customFormat="1" x14ac:dyDescent="0.2">
      <c r="A71" s="157">
        <v>44424</v>
      </c>
      <c r="B71" s="158">
        <v>210.42999999999998</v>
      </c>
      <c r="C71" s="159" t="s">
        <v>279</v>
      </c>
      <c r="D71" s="159" t="s">
        <v>184</v>
      </c>
      <c r="E71" s="160" t="s">
        <v>187</v>
      </c>
      <c r="F71" s="1"/>
    </row>
    <row r="72" spans="1:6" s="87" customFormat="1" x14ac:dyDescent="0.2">
      <c r="A72" s="157">
        <v>44425</v>
      </c>
      <c r="B72" s="158">
        <v>160.83000000000001</v>
      </c>
      <c r="C72" s="159" t="s">
        <v>279</v>
      </c>
      <c r="D72" s="159" t="s">
        <v>191</v>
      </c>
      <c r="E72" s="160" t="s">
        <v>260</v>
      </c>
      <c r="F72" s="1"/>
    </row>
    <row r="73" spans="1:6" s="87" customFormat="1" x14ac:dyDescent="0.2">
      <c r="A73" s="157">
        <v>44425</v>
      </c>
      <c r="B73" s="158">
        <v>87.74</v>
      </c>
      <c r="C73" s="159" t="s">
        <v>304</v>
      </c>
      <c r="D73" s="159" t="s">
        <v>323</v>
      </c>
      <c r="E73" s="160" t="s">
        <v>187</v>
      </c>
      <c r="F73" s="1"/>
    </row>
    <row r="74" spans="1:6" s="87" customFormat="1" x14ac:dyDescent="0.2">
      <c r="A74" s="157">
        <v>44426</v>
      </c>
      <c r="B74" s="158">
        <v>527.26</v>
      </c>
      <c r="C74" s="159" t="s">
        <v>286</v>
      </c>
      <c r="D74" s="159" t="s">
        <v>323</v>
      </c>
      <c r="E74" s="160" t="s">
        <v>176</v>
      </c>
      <c r="F74" s="1"/>
    </row>
    <row r="75" spans="1:6" s="87" customFormat="1" x14ac:dyDescent="0.2">
      <c r="A75" s="157">
        <v>44496</v>
      </c>
      <c r="B75" s="158">
        <v>11.04</v>
      </c>
      <c r="C75" s="159" t="s">
        <v>302</v>
      </c>
      <c r="D75" s="159" t="s">
        <v>175</v>
      </c>
      <c r="E75" s="160" t="s">
        <v>181</v>
      </c>
      <c r="F75" s="1"/>
    </row>
    <row r="76" spans="1:6" s="87" customFormat="1" x14ac:dyDescent="0.2">
      <c r="A76" s="157">
        <v>44496</v>
      </c>
      <c r="B76" s="158">
        <v>45.65</v>
      </c>
      <c r="C76" s="159" t="s">
        <v>280</v>
      </c>
      <c r="D76" s="159" t="s">
        <v>182</v>
      </c>
      <c r="E76" s="160" t="s">
        <v>183</v>
      </c>
      <c r="F76" s="1"/>
    </row>
    <row r="77" spans="1:6" s="87" customFormat="1" x14ac:dyDescent="0.2">
      <c r="A77" s="157">
        <v>44545</v>
      </c>
      <c r="B77" s="158">
        <v>66.000000000000014</v>
      </c>
      <c r="C77" s="159" t="s">
        <v>195</v>
      </c>
      <c r="D77" s="159" t="s">
        <v>175</v>
      </c>
      <c r="E77" s="160" t="s">
        <v>176</v>
      </c>
      <c r="F77" s="1"/>
    </row>
    <row r="78" spans="1:6" s="87" customFormat="1" x14ac:dyDescent="0.2">
      <c r="A78" s="157">
        <v>44545</v>
      </c>
      <c r="B78" s="158">
        <v>645.96</v>
      </c>
      <c r="C78" s="159" t="s">
        <v>284</v>
      </c>
      <c r="D78" s="159" t="s">
        <v>177</v>
      </c>
      <c r="E78" s="160" t="s">
        <v>173</v>
      </c>
      <c r="F78" s="1"/>
    </row>
    <row r="79" spans="1:6" s="87" customFormat="1" x14ac:dyDescent="0.2">
      <c r="A79" s="157">
        <v>44546</v>
      </c>
      <c r="B79" s="158">
        <v>54.313043478260873</v>
      </c>
      <c r="C79" s="159" t="s">
        <v>195</v>
      </c>
      <c r="D79" s="159" t="s">
        <v>175</v>
      </c>
      <c r="E79" s="160" t="s">
        <v>176</v>
      </c>
      <c r="F79" s="1"/>
    </row>
    <row r="80" spans="1:6" s="87" customFormat="1" x14ac:dyDescent="0.2">
      <c r="A80" s="157">
        <v>44546</v>
      </c>
      <c r="B80" s="158">
        <v>107.83</v>
      </c>
      <c r="C80" s="159" t="s">
        <v>284</v>
      </c>
      <c r="D80" s="159" t="s">
        <v>188</v>
      </c>
      <c r="E80" s="160" t="s">
        <v>173</v>
      </c>
      <c r="F80" s="1"/>
    </row>
    <row r="81" spans="1:6" s="87" customFormat="1" x14ac:dyDescent="0.2">
      <c r="A81" s="157">
        <v>44573</v>
      </c>
      <c r="B81" s="158">
        <v>48.426086956521743</v>
      </c>
      <c r="C81" s="159" t="s">
        <v>195</v>
      </c>
      <c r="D81" s="159" t="s">
        <v>175</v>
      </c>
      <c r="E81" s="160" t="s">
        <v>176</v>
      </c>
      <c r="F81" s="1"/>
    </row>
    <row r="82" spans="1:6" s="87" customFormat="1" x14ac:dyDescent="0.2">
      <c r="A82" s="157">
        <v>44573</v>
      </c>
      <c r="B82" s="158">
        <v>44.313043478260873</v>
      </c>
      <c r="C82" s="159" t="s">
        <v>195</v>
      </c>
      <c r="D82" s="159" t="s">
        <v>175</v>
      </c>
      <c r="E82" s="160" t="s">
        <v>176</v>
      </c>
      <c r="F82" s="1"/>
    </row>
    <row r="83" spans="1:6" s="87" customFormat="1" x14ac:dyDescent="0.2">
      <c r="A83" s="157">
        <v>44573</v>
      </c>
      <c r="B83" s="158">
        <v>294.06</v>
      </c>
      <c r="C83" s="159" t="s">
        <v>195</v>
      </c>
      <c r="D83" s="159" t="s">
        <v>177</v>
      </c>
      <c r="E83" s="160" t="s">
        <v>176</v>
      </c>
      <c r="F83" s="1"/>
    </row>
    <row r="84" spans="1:6" s="87" customFormat="1" x14ac:dyDescent="0.2">
      <c r="A84" s="157">
        <v>44573</v>
      </c>
      <c r="B84" s="158">
        <v>56.519999999999996</v>
      </c>
      <c r="C84" s="159" t="s">
        <v>195</v>
      </c>
      <c r="D84" s="159" t="s">
        <v>188</v>
      </c>
      <c r="E84" s="160" t="s">
        <v>173</v>
      </c>
      <c r="F84" s="1"/>
    </row>
    <row r="85" spans="1:6" s="87" customFormat="1" x14ac:dyDescent="0.2">
      <c r="A85" s="157">
        <v>44602</v>
      </c>
      <c r="B85" s="158">
        <v>48.513043478260876</v>
      </c>
      <c r="C85" s="159" t="s">
        <v>195</v>
      </c>
      <c r="D85" s="159" t="s">
        <v>175</v>
      </c>
      <c r="E85" s="160" t="s">
        <v>176</v>
      </c>
      <c r="F85" s="1"/>
    </row>
    <row r="86" spans="1:6" s="87" customFormat="1" x14ac:dyDescent="0.2">
      <c r="A86" s="157">
        <v>44602</v>
      </c>
      <c r="B86" s="158">
        <v>269.27999999999997</v>
      </c>
      <c r="C86" s="159" t="s">
        <v>195</v>
      </c>
      <c r="D86" s="159" t="s">
        <v>177</v>
      </c>
      <c r="E86" s="160" t="s">
        <v>173</v>
      </c>
      <c r="F86" s="1"/>
    </row>
    <row r="87" spans="1:6" s="87" customFormat="1" x14ac:dyDescent="0.2">
      <c r="A87" s="157">
        <v>44602</v>
      </c>
      <c r="B87" s="158">
        <v>159.13</v>
      </c>
      <c r="C87" s="159" t="s">
        <v>195</v>
      </c>
      <c r="D87" s="159" t="s">
        <v>184</v>
      </c>
      <c r="E87" s="160" t="s">
        <v>173</v>
      </c>
      <c r="F87" s="1"/>
    </row>
    <row r="88" spans="1:6" s="87" customFormat="1" x14ac:dyDescent="0.2">
      <c r="A88" s="157">
        <v>44602</v>
      </c>
      <c r="B88" s="158">
        <v>63.480000000000004</v>
      </c>
      <c r="C88" s="159" t="s">
        <v>195</v>
      </c>
      <c r="D88" s="159" t="s">
        <v>182</v>
      </c>
      <c r="E88" s="160" t="s">
        <v>176</v>
      </c>
      <c r="F88" s="1"/>
    </row>
    <row r="89" spans="1:6" s="87" customFormat="1" x14ac:dyDescent="0.2">
      <c r="A89" s="157">
        <v>44603</v>
      </c>
      <c r="B89" s="158">
        <v>324.62</v>
      </c>
      <c r="C89" s="159" t="s">
        <v>195</v>
      </c>
      <c r="D89" s="159" t="s">
        <v>177</v>
      </c>
      <c r="E89" s="160" t="s">
        <v>173</v>
      </c>
      <c r="F89" s="1"/>
    </row>
    <row r="90" spans="1:6" s="87" customFormat="1" x14ac:dyDescent="0.2">
      <c r="A90" s="157">
        <v>44604</v>
      </c>
      <c r="B90" s="158">
        <v>51.3</v>
      </c>
      <c r="C90" s="159" t="s">
        <v>195</v>
      </c>
      <c r="D90" s="159" t="s">
        <v>188</v>
      </c>
      <c r="E90" s="160" t="s">
        <v>173</v>
      </c>
      <c r="F90" s="1"/>
    </row>
    <row r="91" spans="1:6" s="87" customFormat="1" x14ac:dyDescent="0.2">
      <c r="A91" s="157">
        <v>44608</v>
      </c>
      <c r="B91" s="158">
        <v>55.530434782608701</v>
      </c>
      <c r="C91" s="159" t="s">
        <v>285</v>
      </c>
      <c r="D91" s="159" t="s">
        <v>175</v>
      </c>
      <c r="E91" s="160" t="s">
        <v>193</v>
      </c>
      <c r="F91" s="1"/>
    </row>
    <row r="92" spans="1:6" s="87" customFormat="1" x14ac:dyDescent="0.2">
      <c r="A92" s="157">
        <v>44608</v>
      </c>
      <c r="B92" s="158">
        <v>186.09</v>
      </c>
      <c r="C92" s="159" t="s">
        <v>285</v>
      </c>
      <c r="D92" s="159" t="s">
        <v>184</v>
      </c>
      <c r="E92" s="160" t="s">
        <v>183</v>
      </c>
      <c r="F92" s="1"/>
    </row>
    <row r="93" spans="1:6" s="87" customFormat="1" x14ac:dyDescent="0.2">
      <c r="A93" s="157">
        <v>44609</v>
      </c>
      <c r="B93" s="158">
        <v>262.68</v>
      </c>
      <c r="C93" s="159" t="s">
        <v>285</v>
      </c>
      <c r="D93" s="159" t="s">
        <v>177</v>
      </c>
      <c r="E93" s="160" t="s">
        <v>173</v>
      </c>
      <c r="F93" s="1"/>
    </row>
    <row r="94" spans="1:6" s="87" customFormat="1" x14ac:dyDescent="0.2">
      <c r="A94" s="157">
        <v>44609</v>
      </c>
      <c r="B94" s="158">
        <v>56.519999999999996</v>
      </c>
      <c r="C94" s="159" t="s">
        <v>285</v>
      </c>
      <c r="D94" s="159" t="s">
        <v>188</v>
      </c>
      <c r="E94" s="160" t="s">
        <v>173</v>
      </c>
      <c r="F94" s="1"/>
    </row>
    <row r="95" spans="1:6" s="87" customFormat="1" x14ac:dyDescent="0.2">
      <c r="A95" s="157">
        <v>44620</v>
      </c>
      <c r="B95" s="158">
        <v>4.09</v>
      </c>
      <c r="C95" s="159" t="s">
        <v>194</v>
      </c>
      <c r="D95" s="159" t="s">
        <v>175</v>
      </c>
      <c r="E95" s="160" t="s">
        <v>193</v>
      </c>
      <c r="F95" s="1"/>
    </row>
    <row r="96" spans="1:6" s="87" customFormat="1" x14ac:dyDescent="0.2">
      <c r="A96" s="157">
        <v>44634</v>
      </c>
      <c r="B96" s="158">
        <v>49.730434782608697</v>
      </c>
      <c r="C96" s="159" t="s">
        <v>195</v>
      </c>
      <c r="D96" s="159" t="s">
        <v>175</v>
      </c>
      <c r="E96" s="160" t="s">
        <v>176</v>
      </c>
      <c r="F96" s="1"/>
    </row>
    <row r="97" spans="1:6" s="87" customFormat="1" x14ac:dyDescent="0.2">
      <c r="A97" s="157">
        <v>44634</v>
      </c>
      <c r="B97" s="158">
        <v>43.843478260869567</v>
      </c>
      <c r="C97" s="159" t="s">
        <v>195</v>
      </c>
      <c r="D97" s="159" t="s">
        <v>175</v>
      </c>
      <c r="E97" s="160" t="s">
        <v>176</v>
      </c>
      <c r="F97" s="1"/>
    </row>
    <row r="98" spans="1:6" s="87" customFormat="1" x14ac:dyDescent="0.2">
      <c r="A98" s="157">
        <v>44634</v>
      </c>
      <c r="B98" s="158">
        <v>350.24</v>
      </c>
      <c r="C98" s="159" t="s">
        <v>195</v>
      </c>
      <c r="D98" s="159" t="s">
        <v>177</v>
      </c>
      <c r="E98" s="160" t="s">
        <v>173</v>
      </c>
      <c r="F98" s="1"/>
    </row>
    <row r="99" spans="1:6" s="87" customFormat="1" x14ac:dyDescent="0.2">
      <c r="A99" s="157">
        <v>44634</v>
      </c>
      <c r="B99" s="158">
        <v>56.519999999999996</v>
      </c>
      <c r="C99" s="159" t="s">
        <v>195</v>
      </c>
      <c r="D99" s="159" t="s">
        <v>188</v>
      </c>
      <c r="E99" s="160" t="s">
        <v>173</v>
      </c>
      <c r="F99" s="1"/>
    </row>
    <row r="100" spans="1:6" s="87" customFormat="1" x14ac:dyDescent="0.2">
      <c r="A100" s="157">
        <v>44642</v>
      </c>
      <c r="B100" s="158">
        <v>281.68</v>
      </c>
      <c r="C100" s="159" t="s">
        <v>285</v>
      </c>
      <c r="D100" s="159" t="s">
        <v>177</v>
      </c>
      <c r="E100" s="160" t="s">
        <v>173</v>
      </c>
      <c r="F100" s="1"/>
    </row>
    <row r="101" spans="1:6" s="87" customFormat="1" x14ac:dyDescent="0.2">
      <c r="A101" s="157">
        <v>44643</v>
      </c>
      <c r="B101" s="158">
        <v>36.96</v>
      </c>
      <c r="C101" s="159" t="s">
        <v>285</v>
      </c>
      <c r="D101" s="159" t="s">
        <v>175</v>
      </c>
      <c r="E101" s="160" t="s">
        <v>193</v>
      </c>
      <c r="F101" s="1"/>
    </row>
    <row r="102" spans="1:6" s="87" customFormat="1" x14ac:dyDescent="0.2">
      <c r="A102" s="157">
        <v>44643</v>
      </c>
      <c r="B102" s="158">
        <v>107.83</v>
      </c>
      <c r="C102" s="159" t="s">
        <v>285</v>
      </c>
      <c r="D102" s="159" t="s">
        <v>188</v>
      </c>
      <c r="E102" s="160" t="s">
        <v>173</v>
      </c>
      <c r="F102" s="1"/>
    </row>
    <row r="103" spans="1:6" s="87" customFormat="1" x14ac:dyDescent="0.2">
      <c r="A103" s="157">
        <v>44651</v>
      </c>
      <c r="B103" s="158">
        <v>3.7</v>
      </c>
      <c r="C103" s="159" t="s">
        <v>194</v>
      </c>
      <c r="D103" s="159" t="s">
        <v>175</v>
      </c>
      <c r="E103" s="160" t="s">
        <v>193</v>
      </c>
      <c r="F103" s="1"/>
    </row>
    <row r="104" spans="1:6" s="87" customFormat="1" x14ac:dyDescent="0.2">
      <c r="A104" s="157">
        <v>44657</v>
      </c>
      <c r="B104" s="158">
        <v>63.286956521739135</v>
      </c>
      <c r="C104" s="159" t="s">
        <v>285</v>
      </c>
      <c r="D104" s="159" t="s">
        <v>175</v>
      </c>
      <c r="E104" s="160" t="s">
        <v>193</v>
      </c>
      <c r="F104" s="1"/>
    </row>
    <row r="105" spans="1:6" s="87" customFormat="1" x14ac:dyDescent="0.2">
      <c r="A105" s="157">
        <v>44657</v>
      </c>
      <c r="B105" s="158">
        <v>683.96</v>
      </c>
      <c r="C105" s="159" t="s">
        <v>285</v>
      </c>
      <c r="D105" s="159" t="s">
        <v>177</v>
      </c>
      <c r="E105" s="160" t="s">
        <v>173</v>
      </c>
      <c r="F105" s="1"/>
    </row>
    <row r="106" spans="1:6" s="87" customFormat="1" x14ac:dyDescent="0.2">
      <c r="A106" s="157">
        <v>44657</v>
      </c>
      <c r="B106" s="158">
        <v>133.91</v>
      </c>
      <c r="C106" s="159" t="s">
        <v>285</v>
      </c>
      <c r="D106" s="159" t="s">
        <v>184</v>
      </c>
      <c r="E106" s="160" t="s">
        <v>173</v>
      </c>
      <c r="F106" s="1"/>
    </row>
    <row r="107" spans="1:6" s="87" customFormat="1" x14ac:dyDescent="0.2">
      <c r="A107" s="157">
        <v>44658</v>
      </c>
      <c r="B107" s="158">
        <v>56.519999999999996</v>
      </c>
      <c r="C107" s="159" t="s">
        <v>285</v>
      </c>
      <c r="D107" s="159" t="s">
        <v>188</v>
      </c>
      <c r="E107" s="160" t="s">
        <v>173</v>
      </c>
      <c r="F107" s="1"/>
    </row>
    <row r="108" spans="1:6" s="87" customFormat="1" x14ac:dyDescent="0.2">
      <c r="A108" s="157">
        <v>44680</v>
      </c>
      <c r="B108" s="158">
        <v>67.869565217391312</v>
      </c>
      <c r="C108" s="159" t="s">
        <v>195</v>
      </c>
      <c r="D108" s="159" t="s">
        <v>175</v>
      </c>
      <c r="E108" s="160" t="s">
        <v>176</v>
      </c>
      <c r="F108" s="1"/>
    </row>
    <row r="109" spans="1:6" s="87" customFormat="1" x14ac:dyDescent="0.2">
      <c r="A109" s="157">
        <v>44680</v>
      </c>
      <c r="B109" s="158">
        <v>474.14</v>
      </c>
      <c r="C109" s="159" t="s">
        <v>195</v>
      </c>
      <c r="D109" s="159" t="s">
        <v>177</v>
      </c>
      <c r="E109" s="160" t="s">
        <v>176</v>
      </c>
      <c r="F109" s="1"/>
    </row>
    <row r="110" spans="1:6" s="87" customFormat="1" x14ac:dyDescent="0.2">
      <c r="A110" s="157">
        <v>44683</v>
      </c>
      <c r="B110" s="158">
        <v>64.408695652173918</v>
      </c>
      <c r="C110" s="159" t="s">
        <v>195</v>
      </c>
      <c r="D110" s="159" t="s">
        <v>175</v>
      </c>
      <c r="E110" s="160" t="s">
        <v>176</v>
      </c>
      <c r="F110" s="1"/>
    </row>
    <row r="111" spans="1:6" s="87" customFormat="1" x14ac:dyDescent="0.2">
      <c r="A111" s="157">
        <v>44689</v>
      </c>
      <c r="B111" s="158">
        <v>408.06</v>
      </c>
      <c r="C111" s="159" t="s">
        <v>195</v>
      </c>
      <c r="D111" s="159" t="s">
        <v>177</v>
      </c>
      <c r="E111" s="160" t="s">
        <v>176</v>
      </c>
      <c r="F111" s="1"/>
    </row>
    <row r="112" spans="1:6" s="87" customFormat="1" x14ac:dyDescent="0.2">
      <c r="A112" s="157">
        <v>44690</v>
      </c>
      <c r="B112" s="158">
        <v>48.982608695652175</v>
      </c>
      <c r="C112" s="159" t="s">
        <v>195</v>
      </c>
      <c r="D112" s="159" t="s">
        <v>175</v>
      </c>
      <c r="E112" s="160" t="s">
        <v>176</v>
      </c>
      <c r="F112" s="1"/>
    </row>
    <row r="113" spans="1:6" s="87" customFormat="1" x14ac:dyDescent="0.2">
      <c r="A113" s="157">
        <v>44690</v>
      </c>
      <c r="B113" s="158">
        <v>56.519999999999996</v>
      </c>
      <c r="C113" s="159" t="s">
        <v>195</v>
      </c>
      <c r="D113" s="159" t="s">
        <v>188</v>
      </c>
      <c r="E113" s="160" t="s">
        <v>173</v>
      </c>
      <c r="F113" s="1"/>
    </row>
    <row r="114" spans="1:6" s="87" customFormat="1" x14ac:dyDescent="0.2">
      <c r="A114" s="157">
        <v>44703</v>
      </c>
      <c r="B114" s="158">
        <v>308.10000000000002</v>
      </c>
      <c r="C114" s="159" t="s">
        <v>195</v>
      </c>
      <c r="D114" s="159" t="s">
        <v>177</v>
      </c>
      <c r="E114" s="160" t="s">
        <v>176</v>
      </c>
      <c r="F114" s="1"/>
    </row>
    <row r="115" spans="1:6" s="87" customFormat="1" x14ac:dyDescent="0.2">
      <c r="A115" s="157">
        <v>44705</v>
      </c>
      <c r="B115" s="158">
        <v>55.617391304347834</v>
      </c>
      <c r="C115" s="159" t="s">
        <v>195</v>
      </c>
      <c r="D115" s="159" t="s">
        <v>175</v>
      </c>
      <c r="E115" s="160" t="s">
        <v>176</v>
      </c>
      <c r="F115" s="1"/>
    </row>
    <row r="116" spans="1:6" s="87" customFormat="1" x14ac:dyDescent="0.2">
      <c r="A116" s="157">
        <v>44705</v>
      </c>
      <c r="B116" s="158">
        <v>107.83</v>
      </c>
      <c r="C116" s="159" t="s">
        <v>195</v>
      </c>
      <c r="D116" s="159" t="s">
        <v>188</v>
      </c>
      <c r="E116" s="160" t="s">
        <v>173</v>
      </c>
      <c r="F116" s="1"/>
    </row>
    <row r="117" spans="1:6" s="87" customFormat="1" x14ac:dyDescent="0.2">
      <c r="A117" s="157">
        <v>44705</v>
      </c>
      <c r="B117" s="158">
        <v>199.08</v>
      </c>
      <c r="C117" s="159" t="s">
        <v>195</v>
      </c>
      <c r="D117" s="159" t="s">
        <v>177</v>
      </c>
      <c r="E117" s="160" t="s">
        <v>176</v>
      </c>
      <c r="F117" s="1"/>
    </row>
    <row r="118" spans="1:6" s="87" customFormat="1" x14ac:dyDescent="0.2">
      <c r="A118" s="157">
        <v>44706</v>
      </c>
      <c r="B118" s="158">
        <v>535.28</v>
      </c>
      <c r="C118" s="159" t="s">
        <v>287</v>
      </c>
      <c r="D118" s="159" t="s">
        <v>177</v>
      </c>
      <c r="E118" s="160" t="s">
        <v>308</v>
      </c>
      <c r="F118" s="1"/>
    </row>
    <row r="119" spans="1:6" s="87" customFormat="1" x14ac:dyDescent="0.2">
      <c r="A119" s="157">
        <v>44706</v>
      </c>
      <c r="B119" s="158">
        <v>111.65</v>
      </c>
      <c r="C119" s="159" t="s">
        <v>287</v>
      </c>
      <c r="D119" s="159" t="s">
        <v>196</v>
      </c>
      <c r="E119" s="160" t="s">
        <v>176</v>
      </c>
      <c r="F119" s="1"/>
    </row>
    <row r="120" spans="1:6" s="87" customFormat="1" x14ac:dyDescent="0.2">
      <c r="A120" s="157">
        <v>44708</v>
      </c>
      <c r="B120" s="158">
        <v>107.83</v>
      </c>
      <c r="C120" s="159" t="s">
        <v>287</v>
      </c>
      <c r="D120" s="159" t="s">
        <v>188</v>
      </c>
      <c r="E120" s="160" t="s">
        <v>173</v>
      </c>
      <c r="F120" s="1"/>
    </row>
    <row r="121" spans="1:6" s="87" customFormat="1" x14ac:dyDescent="0.2">
      <c r="A121" s="157">
        <v>44708</v>
      </c>
      <c r="B121" s="158">
        <v>55.699999999999996</v>
      </c>
      <c r="C121" s="159" t="s">
        <v>287</v>
      </c>
      <c r="D121" s="159" t="s">
        <v>197</v>
      </c>
      <c r="E121" s="160" t="s">
        <v>198</v>
      </c>
      <c r="F121" s="1"/>
    </row>
    <row r="122" spans="1:6" s="87" customFormat="1" x14ac:dyDescent="0.2">
      <c r="A122" s="157">
        <v>44710</v>
      </c>
      <c r="B122" s="158">
        <v>59.826086956521742</v>
      </c>
      <c r="C122" s="159" t="s">
        <v>287</v>
      </c>
      <c r="D122" s="159" t="s">
        <v>175</v>
      </c>
      <c r="E122" s="160" t="s">
        <v>176</v>
      </c>
      <c r="F122" s="1"/>
    </row>
    <row r="123" spans="1:6" s="87" customFormat="1" x14ac:dyDescent="0.2">
      <c r="A123" s="157">
        <v>44710</v>
      </c>
      <c r="B123" s="158">
        <v>375.01</v>
      </c>
      <c r="C123" s="159" t="s">
        <v>195</v>
      </c>
      <c r="D123" s="159" t="s">
        <v>177</v>
      </c>
      <c r="E123" s="160" t="s">
        <v>176</v>
      </c>
      <c r="F123" s="1"/>
    </row>
    <row r="124" spans="1:6" s="87" customFormat="1" x14ac:dyDescent="0.2">
      <c r="A124" s="157">
        <v>44711</v>
      </c>
      <c r="B124" s="158">
        <v>50.947826086956532</v>
      </c>
      <c r="C124" s="159" t="s">
        <v>195</v>
      </c>
      <c r="D124" s="159" t="s">
        <v>175</v>
      </c>
      <c r="E124" s="160" t="s">
        <v>176</v>
      </c>
      <c r="F124" s="1"/>
    </row>
    <row r="125" spans="1:6" s="87" customFormat="1" x14ac:dyDescent="0.2">
      <c r="A125" s="157">
        <v>44711</v>
      </c>
      <c r="B125" s="158">
        <v>56.519999999999996</v>
      </c>
      <c r="C125" s="159" t="s">
        <v>195</v>
      </c>
      <c r="D125" s="159" t="s">
        <v>188</v>
      </c>
      <c r="E125" s="160" t="s">
        <v>173</v>
      </c>
      <c r="F125" s="1"/>
    </row>
    <row r="126" spans="1:6" s="87" customFormat="1" x14ac:dyDescent="0.2">
      <c r="A126" s="157">
        <v>44712</v>
      </c>
      <c r="B126" s="158">
        <v>4.1500000000000004</v>
      </c>
      <c r="C126" s="159" t="s">
        <v>194</v>
      </c>
      <c r="D126" s="159" t="s">
        <v>175</v>
      </c>
      <c r="E126" s="160" t="s">
        <v>176</v>
      </c>
      <c r="F126" s="1"/>
    </row>
    <row r="127" spans="1:6" s="87" customFormat="1" x14ac:dyDescent="0.2">
      <c r="A127" s="157">
        <v>44719</v>
      </c>
      <c r="B127" s="158">
        <v>261.58</v>
      </c>
      <c r="C127" s="159" t="s">
        <v>303</v>
      </c>
      <c r="D127" s="159" t="s">
        <v>323</v>
      </c>
      <c r="E127" s="160" t="s">
        <v>185</v>
      </c>
      <c r="F127" s="1"/>
    </row>
    <row r="128" spans="1:6" s="87" customFormat="1" x14ac:dyDescent="0.2">
      <c r="A128" s="157">
        <v>44720</v>
      </c>
      <c r="B128" s="158">
        <v>290.76</v>
      </c>
      <c r="C128" s="159" t="s">
        <v>307</v>
      </c>
      <c r="D128" s="159" t="s">
        <v>177</v>
      </c>
      <c r="E128" s="160" t="s">
        <v>183</v>
      </c>
      <c r="F128" s="1"/>
    </row>
    <row r="129" spans="1:6" s="87" customFormat="1" x14ac:dyDescent="0.2">
      <c r="A129" s="157">
        <v>44720</v>
      </c>
      <c r="B129" s="158">
        <v>48.513043478260876</v>
      </c>
      <c r="C129" s="159" t="s">
        <v>307</v>
      </c>
      <c r="D129" s="159" t="s">
        <v>175</v>
      </c>
      <c r="E129" s="160" t="s">
        <v>183</v>
      </c>
      <c r="F129" s="1"/>
    </row>
    <row r="130" spans="1:6" s="87" customFormat="1" x14ac:dyDescent="0.2">
      <c r="A130" s="157">
        <v>44721</v>
      </c>
      <c r="B130" s="158">
        <v>267.64</v>
      </c>
      <c r="C130" s="159" t="s">
        <v>307</v>
      </c>
      <c r="D130" s="159" t="s">
        <v>177</v>
      </c>
      <c r="E130" s="160" t="s">
        <v>183</v>
      </c>
      <c r="F130" s="1"/>
    </row>
    <row r="131" spans="1:6" s="87" customFormat="1" x14ac:dyDescent="0.2">
      <c r="A131" s="157">
        <v>44722</v>
      </c>
      <c r="B131" s="158">
        <v>107.83</v>
      </c>
      <c r="C131" s="159" t="s">
        <v>307</v>
      </c>
      <c r="D131" s="159" t="s">
        <v>188</v>
      </c>
      <c r="E131" s="160" t="s">
        <v>173</v>
      </c>
      <c r="F131" s="1"/>
    </row>
    <row r="132" spans="1:6" s="87" customFormat="1" x14ac:dyDescent="0.2">
      <c r="A132" s="157">
        <v>44726</v>
      </c>
      <c r="B132" s="158">
        <v>415.49</v>
      </c>
      <c r="C132" s="159" t="s">
        <v>306</v>
      </c>
      <c r="D132" s="159" t="s">
        <v>177</v>
      </c>
      <c r="E132" s="160" t="s">
        <v>183</v>
      </c>
      <c r="F132" s="1"/>
    </row>
    <row r="133" spans="1:6" s="87" customFormat="1" x14ac:dyDescent="0.2">
      <c r="A133" s="157">
        <v>44726</v>
      </c>
      <c r="B133" s="158">
        <v>55.060869565217395</v>
      </c>
      <c r="C133" s="159" t="s">
        <v>306</v>
      </c>
      <c r="D133" s="159" t="s">
        <v>175</v>
      </c>
      <c r="E133" s="160" t="s">
        <v>183</v>
      </c>
      <c r="F133" s="1"/>
    </row>
    <row r="134" spans="1:6" s="87" customFormat="1" x14ac:dyDescent="0.2">
      <c r="A134" s="157">
        <v>44727</v>
      </c>
      <c r="B134" s="158">
        <v>56.519999999999996</v>
      </c>
      <c r="C134" s="159" t="s">
        <v>306</v>
      </c>
      <c r="D134" s="159" t="s">
        <v>188</v>
      </c>
      <c r="E134" s="160" t="s">
        <v>173</v>
      </c>
      <c r="F134" s="1"/>
    </row>
    <row r="135" spans="1:6" s="87" customFormat="1" x14ac:dyDescent="0.2">
      <c r="A135" s="157">
        <v>44727</v>
      </c>
      <c r="B135" s="158">
        <v>36.78</v>
      </c>
      <c r="C135" s="159" t="s">
        <v>306</v>
      </c>
      <c r="D135" s="159" t="s">
        <v>175</v>
      </c>
      <c r="E135" s="160" t="s">
        <v>183</v>
      </c>
      <c r="F135" s="1"/>
    </row>
    <row r="136" spans="1:6" s="87" customFormat="1" x14ac:dyDescent="0.2">
      <c r="A136" s="157">
        <v>44731</v>
      </c>
      <c r="B136" s="158">
        <v>59.826086956521742</v>
      </c>
      <c r="C136" s="159" t="s">
        <v>195</v>
      </c>
      <c r="D136" s="159" t="s">
        <v>175</v>
      </c>
      <c r="E136" s="160" t="s">
        <v>176</v>
      </c>
      <c r="F136" s="1"/>
    </row>
    <row r="137" spans="1:6" s="87" customFormat="1" x14ac:dyDescent="0.2">
      <c r="A137" s="157">
        <v>44732</v>
      </c>
      <c r="B137" s="158">
        <v>107.83</v>
      </c>
      <c r="C137" s="159" t="s">
        <v>195</v>
      </c>
      <c r="D137" s="159" t="s">
        <v>188</v>
      </c>
      <c r="E137" s="160" t="s">
        <v>173</v>
      </c>
      <c r="F137" s="1"/>
    </row>
    <row r="138" spans="1:6" s="87" customFormat="1" x14ac:dyDescent="0.2">
      <c r="A138" s="157">
        <v>44734</v>
      </c>
      <c r="B138" s="158">
        <v>389.88</v>
      </c>
      <c r="C138" s="159" t="s">
        <v>289</v>
      </c>
      <c r="D138" s="159" t="s">
        <v>177</v>
      </c>
      <c r="E138" s="160" t="s">
        <v>173</v>
      </c>
      <c r="F138" s="1"/>
    </row>
    <row r="139" spans="1:6" s="87" customFormat="1" x14ac:dyDescent="0.2">
      <c r="A139" s="157">
        <v>44734</v>
      </c>
      <c r="B139" s="158">
        <v>54.495652173913051</v>
      </c>
      <c r="C139" s="159" t="s">
        <v>288</v>
      </c>
      <c r="D139" s="159" t="s">
        <v>175</v>
      </c>
      <c r="E139" s="160" t="s">
        <v>183</v>
      </c>
      <c r="F139" s="1"/>
    </row>
    <row r="140" spans="1:6" s="87" customFormat="1" x14ac:dyDescent="0.2">
      <c r="A140" s="157">
        <v>44735</v>
      </c>
      <c r="B140" s="158">
        <v>107.83</v>
      </c>
      <c r="C140" s="159" t="s">
        <v>289</v>
      </c>
      <c r="D140" s="159" t="s">
        <v>188</v>
      </c>
      <c r="E140" s="160" t="s">
        <v>173</v>
      </c>
      <c r="F140" s="1"/>
    </row>
    <row r="141" spans="1:6" s="87" customFormat="1" x14ac:dyDescent="0.2">
      <c r="A141" s="157">
        <v>44738</v>
      </c>
      <c r="B141" s="158">
        <v>394.85</v>
      </c>
      <c r="C141" s="159" t="s">
        <v>195</v>
      </c>
      <c r="D141" s="159" t="s">
        <v>177</v>
      </c>
      <c r="E141" s="160" t="s">
        <v>176</v>
      </c>
      <c r="F141" s="1"/>
    </row>
    <row r="142" spans="1:6" s="87" customFormat="1" x14ac:dyDescent="0.2">
      <c r="A142" s="157">
        <v>44738</v>
      </c>
      <c r="B142" s="158">
        <v>59.826086956521742</v>
      </c>
      <c r="C142" s="159" t="s">
        <v>195</v>
      </c>
      <c r="D142" s="159" t="s">
        <v>175</v>
      </c>
      <c r="E142" s="160" t="s">
        <v>176</v>
      </c>
      <c r="F142" s="1"/>
    </row>
    <row r="143" spans="1:6" s="87" customFormat="1" x14ac:dyDescent="0.2">
      <c r="A143" s="157">
        <v>44742</v>
      </c>
      <c r="B143" s="158">
        <v>1009.1600000000007</v>
      </c>
      <c r="C143" s="159" t="s">
        <v>201</v>
      </c>
      <c r="D143" s="159" t="s">
        <v>199</v>
      </c>
      <c r="E143" s="160" t="s">
        <v>200</v>
      </c>
      <c r="F143" s="1"/>
    </row>
    <row r="144" spans="1:6" s="87" customFormat="1" x14ac:dyDescent="0.2">
      <c r="A144" s="157">
        <v>44742</v>
      </c>
      <c r="B144" s="158">
        <v>8.11</v>
      </c>
      <c r="C144" s="159" t="s">
        <v>256</v>
      </c>
      <c r="D144" s="159" t="s">
        <v>255</v>
      </c>
      <c r="E144" s="160" t="s">
        <v>176</v>
      </c>
      <c r="F144" s="1"/>
    </row>
    <row r="145" spans="1:6" s="87" customFormat="1" x14ac:dyDescent="0.2">
      <c r="A145" s="157"/>
      <c r="B145" s="158"/>
      <c r="C145" s="159"/>
      <c r="D145" s="159"/>
      <c r="E145" s="160"/>
      <c r="F145" s="1"/>
    </row>
    <row r="146" spans="1:6" s="87" customFormat="1" x14ac:dyDescent="0.2">
      <c r="A146" s="157"/>
      <c r="B146" s="158"/>
      <c r="C146" s="159"/>
      <c r="D146" s="159"/>
      <c r="E146" s="160"/>
      <c r="F146" s="1"/>
    </row>
    <row r="147" spans="1:6" s="87" customFormat="1" hidden="1" x14ac:dyDescent="0.2">
      <c r="A147" s="147"/>
      <c r="B147" s="148"/>
      <c r="C147" s="149"/>
      <c r="D147" s="149"/>
      <c r="E147" s="150"/>
      <c r="F147" s="1"/>
    </row>
    <row r="148" spans="1:6" ht="19.5" customHeight="1" x14ac:dyDescent="0.2">
      <c r="A148" s="107" t="s">
        <v>125</v>
      </c>
      <c r="B148" s="108">
        <f>SUM(B23:B147)</f>
        <v>19151.928695652183</v>
      </c>
      <c r="C148" s="168" t="str">
        <f>IF(SUBTOTAL(3,B23:B147)=SUBTOTAL(103,B23:B147),'Summary and sign-off'!$A$48,'Summary and sign-off'!$A$49)</f>
        <v>Check - there are no hidden rows with data</v>
      </c>
      <c r="D148" s="180" t="str">
        <f>IF('Summary and sign-off'!F56='Summary and sign-off'!F54,'Summary and sign-off'!A51,'Summary and sign-off'!A50)</f>
        <v>Check - each entry provides sufficient information</v>
      </c>
      <c r="E148" s="180"/>
      <c r="F148" s="46"/>
    </row>
    <row r="149" spans="1:6" ht="10.5" customHeight="1" x14ac:dyDescent="0.2">
      <c r="A149" s="27"/>
      <c r="B149" s="22"/>
      <c r="C149" s="27"/>
      <c r="D149" s="27"/>
      <c r="E149" s="27"/>
      <c r="F149" s="27"/>
    </row>
    <row r="150" spans="1:6" ht="24.75" customHeight="1" x14ac:dyDescent="0.2">
      <c r="A150" s="181" t="s">
        <v>126</v>
      </c>
      <c r="B150" s="181"/>
      <c r="C150" s="181"/>
      <c r="D150" s="181"/>
      <c r="E150" s="181"/>
      <c r="F150" s="46"/>
    </row>
    <row r="151" spans="1:6" ht="27" customHeight="1" x14ac:dyDescent="0.2">
      <c r="A151" s="35" t="s">
        <v>117</v>
      </c>
      <c r="B151" s="35" t="s">
        <v>62</v>
      </c>
      <c r="C151" s="35" t="s">
        <v>127</v>
      </c>
      <c r="D151" s="35" t="s">
        <v>128</v>
      </c>
      <c r="E151" s="35" t="s">
        <v>121</v>
      </c>
      <c r="F151" s="49"/>
    </row>
    <row r="152" spans="1:6" s="87" customFormat="1" hidden="1" x14ac:dyDescent="0.2">
      <c r="A152" s="133"/>
      <c r="B152" s="134"/>
      <c r="C152" s="135"/>
      <c r="D152" s="135"/>
      <c r="E152" s="136"/>
      <c r="F152" s="1"/>
    </row>
    <row r="153" spans="1:6" s="87" customFormat="1" x14ac:dyDescent="0.2">
      <c r="A153" s="157">
        <v>44546</v>
      </c>
      <c r="B153" s="158">
        <v>36.086956521739133</v>
      </c>
      <c r="C153" s="159" t="s">
        <v>195</v>
      </c>
      <c r="D153" s="159" t="s">
        <v>175</v>
      </c>
      <c r="E153" s="160" t="s">
        <v>176</v>
      </c>
      <c r="F153" s="1"/>
    </row>
    <row r="154" spans="1:6" s="87" customFormat="1" x14ac:dyDescent="0.2">
      <c r="A154" s="157">
        <v>44608</v>
      </c>
      <c r="B154" s="158">
        <v>8.8699999999999992</v>
      </c>
      <c r="C154" s="159" t="s">
        <v>285</v>
      </c>
      <c r="D154" s="159" t="s">
        <v>175</v>
      </c>
      <c r="E154" s="160" t="s">
        <v>183</v>
      </c>
      <c r="F154" s="1"/>
    </row>
    <row r="155" spans="1:6" s="87" customFormat="1" x14ac:dyDescent="0.2">
      <c r="A155" s="157">
        <v>44609</v>
      </c>
      <c r="B155" s="158">
        <v>13.22</v>
      </c>
      <c r="C155" s="159" t="s">
        <v>285</v>
      </c>
      <c r="D155" s="159" t="s">
        <v>175</v>
      </c>
      <c r="E155" s="160" t="s">
        <v>183</v>
      </c>
      <c r="F155" s="1"/>
    </row>
    <row r="156" spans="1:6" s="87" customFormat="1" x14ac:dyDescent="0.2">
      <c r="A156" s="157">
        <v>44609</v>
      </c>
      <c r="B156" s="158">
        <v>18.78</v>
      </c>
      <c r="C156" s="159" t="s">
        <v>285</v>
      </c>
      <c r="D156" s="159" t="s">
        <v>175</v>
      </c>
      <c r="E156" s="160" t="s">
        <v>183</v>
      </c>
      <c r="F156" s="1"/>
    </row>
    <row r="157" spans="1:6" s="87" customFormat="1" x14ac:dyDescent="0.2">
      <c r="A157" s="157">
        <v>44683</v>
      </c>
      <c r="B157" s="158">
        <v>30.478260869565219</v>
      </c>
      <c r="C157" s="159" t="s">
        <v>195</v>
      </c>
      <c r="D157" s="159" t="s">
        <v>175</v>
      </c>
      <c r="E157" s="160" t="s">
        <v>176</v>
      </c>
      <c r="F157" s="1"/>
    </row>
    <row r="158" spans="1:6" s="87" customFormat="1" x14ac:dyDescent="0.2">
      <c r="A158" s="157">
        <v>44690</v>
      </c>
      <c r="B158" s="158">
        <v>29.53913043478261</v>
      </c>
      <c r="C158" s="159" t="s">
        <v>195</v>
      </c>
      <c r="D158" s="159" t="s">
        <v>175</v>
      </c>
      <c r="E158" s="160" t="s">
        <v>176</v>
      </c>
      <c r="F158" s="1"/>
    </row>
    <row r="159" spans="1:6" s="87" customFormat="1" x14ac:dyDescent="0.2">
      <c r="A159" s="157">
        <v>44704</v>
      </c>
      <c r="B159" s="158">
        <v>29.53913043478261</v>
      </c>
      <c r="C159" s="159" t="s">
        <v>195</v>
      </c>
      <c r="D159" s="159" t="s">
        <v>175</v>
      </c>
      <c r="E159" s="160" t="s">
        <v>176</v>
      </c>
      <c r="F159" s="1"/>
    </row>
    <row r="160" spans="1:6" s="87" customFormat="1" x14ac:dyDescent="0.2">
      <c r="A160" s="157">
        <v>44704</v>
      </c>
      <c r="B160" s="158">
        <v>18.170000000000002</v>
      </c>
      <c r="C160" s="159" t="s">
        <v>195</v>
      </c>
      <c r="D160" s="159" t="s">
        <v>175</v>
      </c>
      <c r="E160" s="160" t="s">
        <v>176</v>
      </c>
      <c r="F160" s="1"/>
    </row>
    <row r="161" spans="1:6" s="87" customFormat="1" x14ac:dyDescent="0.2">
      <c r="A161" s="157">
        <v>44705</v>
      </c>
      <c r="B161" s="158">
        <v>23.3</v>
      </c>
      <c r="C161" s="159" t="s">
        <v>195</v>
      </c>
      <c r="D161" s="159" t="s">
        <v>175</v>
      </c>
      <c r="E161" s="160" t="s">
        <v>176</v>
      </c>
      <c r="F161" s="1"/>
    </row>
    <row r="162" spans="1:6" s="87" customFormat="1" x14ac:dyDescent="0.2">
      <c r="A162" s="157">
        <v>44711</v>
      </c>
      <c r="B162" s="158">
        <v>29.53913043478261</v>
      </c>
      <c r="C162" s="159" t="s">
        <v>195</v>
      </c>
      <c r="D162" s="159" t="s">
        <v>175</v>
      </c>
      <c r="E162" s="160" t="s">
        <v>176</v>
      </c>
      <c r="F162" s="1"/>
    </row>
    <row r="163" spans="1:6" s="87" customFormat="1" x14ac:dyDescent="0.2">
      <c r="A163" s="157">
        <v>44721</v>
      </c>
      <c r="B163" s="158">
        <v>20</v>
      </c>
      <c r="C163" s="159" t="s">
        <v>285</v>
      </c>
      <c r="D163" s="159" t="s">
        <v>175</v>
      </c>
      <c r="E163" s="160" t="s">
        <v>183</v>
      </c>
      <c r="F163" s="1"/>
    </row>
    <row r="164" spans="1:6" s="87" customFormat="1" x14ac:dyDescent="0.2">
      <c r="A164" s="157">
        <v>44721</v>
      </c>
      <c r="B164" s="158">
        <v>11.3</v>
      </c>
      <c r="C164" s="159" t="s">
        <v>285</v>
      </c>
      <c r="D164" s="159" t="s">
        <v>175</v>
      </c>
      <c r="E164" s="160" t="s">
        <v>183</v>
      </c>
      <c r="F164" s="1"/>
    </row>
    <row r="165" spans="1:6" s="87" customFormat="1" x14ac:dyDescent="0.2">
      <c r="A165" s="157">
        <v>44727</v>
      </c>
      <c r="B165" s="158">
        <v>13.04</v>
      </c>
      <c r="C165" s="159" t="s">
        <v>285</v>
      </c>
      <c r="D165" s="159" t="s">
        <v>175</v>
      </c>
      <c r="E165" s="160" t="s">
        <v>183</v>
      </c>
      <c r="F165" s="1"/>
    </row>
    <row r="166" spans="1:6" s="87" customFormat="1" x14ac:dyDescent="0.2">
      <c r="A166" s="157">
        <v>44732</v>
      </c>
      <c r="B166" s="158">
        <v>29.53913043478261</v>
      </c>
      <c r="C166" s="159" t="s">
        <v>195</v>
      </c>
      <c r="D166" s="159" t="s">
        <v>175</v>
      </c>
      <c r="E166" s="160" t="s">
        <v>176</v>
      </c>
      <c r="F166" s="1"/>
    </row>
    <row r="167" spans="1:6" s="87" customFormat="1" x14ac:dyDescent="0.2">
      <c r="A167" s="157"/>
      <c r="B167" s="158"/>
      <c r="C167" s="159"/>
      <c r="D167" s="159"/>
      <c r="E167" s="160"/>
      <c r="F167" s="1"/>
    </row>
    <row r="168" spans="1:6" s="87" customFormat="1" hidden="1" x14ac:dyDescent="0.2">
      <c r="A168" s="133"/>
      <c r="B168" s="134"/>
      <c r="C168" s="135"/>
      <c r="D168" s="135"/>
      <c r="E168" s="136"/>
      <c r="F168" s="1"/>
    </row>
    <row r="169" spans="1:6" ht="19.5" customHeight="1" x14ac:dyDescent="0.2">
      <c r="A169" s="107" t="s">
        <v>129</v>
      </c>
      <c r="B169" s="108">
        <f>SUM(B152:B168)</f>
        <v>311.40173913043481</v>
      </c>
      <c r="C169" s="168" t="str">
        <f>IF(SUBTOTAL(3,B152:B168)=SUBTOTAL(103,B152:B168),'Summary and sign-off'!$A$48,'Summary and sign-off'!$A$49)</f>
        <v>Check - there are no hidden rows with data</v>
      </c>
      <c r="D169" s="180" t="str">
        <f>IF('Summary and sign-off'!F57='Summary and sign-off'!F54,'Summary and sign-off'!A51,'Summary and sign-off'!A50)</f>
        <v>Check - each entry provides sufficient information</v>
      </c>
      <c r="E169" s="180"/>
      <c r="F169" s="46"/>
    </row>
    <row r="170" spans="1:6" ht="10.5" customHeight="1" x14ac:dyDescent="0.2">
      <c r="A170" s="27"/>
      <c r="B170" s="92"/>
      <c r="C170" s="22"/>
      <c r="D170" s="27"/>
      <c r="E170" s="27"/>
      <c r="F170" s="27"/>
    </row>
    <row r="171" spans="1:6" ht="34.5" customHeight="1" x14ac:dyDescent="0.2">
      <c r="A171" s="50" t="s">
        <v>130</v>
      </c>
      <c r="B171" s="93">
        <f>B19+B148+B169</f>
        <v>19463.330434782616</v>
      </c>
      <c r="C171" s="51"/>
      <c r="D171" s="51"/>
      <c r="E171" s="51"/>
      <c r="F171" s="26"/>
    </row>
    <row r="172" spans="1:6" x14ac:dyDescent="0.2">
      <c r="A172" s="27"/>
      <c r="B172" s="22"/>
      <c r="C172" s="27"/>
      <c r="D172" s="27"/>
      <c r="E172" s="27"/>
      <c r="F172" s="27"/>
    </row>
    <row r="173" spans="1:6" x14ac:dyDescent="0.2">
      <c r="A173" s="52" t="s">
        <v>73</v>
      </c>
      <c r="B173" s="25"/>
      <c r="C173" s="26"/>
      <c r="D173" s="26"/>
      <c r="E173" s="26"/>
      <c r="F173" s="27"/>
    </row>
    <row r="174" spans="1:6" ht="12.6" customHeight="1" x14ac:dyDescent="0.2">
      <c r="A174" s="23" t="s">
        <v>131</v>
      </c>
      <c r="B174" s="53"/>
      <c r="C174" s="53"/>
      <c r="D174" s="32"/>
      <c r="E174" s="32"/>
      <c r="F174" s="27"/>
    </row>
    <row r="175" spans="1:6" ht="12.95" customHeight="1" x14ac:dyDescent="0.2">
      <c r="A175" s="31" t="s">
        <v>132</v>
      </c>
      <c r="B175" s="27"/>
      <c r="C175" s="32"/>
      <c r="D175" s="27"/>
      <c r="E175" s="32"/>
      <c r="F175" s="27"/>
    </row>
    <row r="176" spans="1:6" x14ac:dyDescent="0.2">
      <c r="A176" s="31" t="s">
        <v>133</v>
      </c>
      <c r="B176" s="32"/>
      <c r="C176" s="32"/>
      <c r="D176" s="32"/>
      <c r="E176" s="54"/>
      <c r="F176" s="46"/>
    </row>
    <row r="177" spans="1:6" x14ac:dyDescent="0.2">
      <c r="A177" s="23" t="s">
        <v>79</v>
      </c>
      <c r="B177" s="25"/>
      <c r="C177" s="26"/>
      <c r="D177" s="26"/>
      <c r="E177" s="26"/>
      <c r="F177" s="27"/>
    </row>
    <row r="178" spans="1:6" ht="12.95" customHeight="1" x14ac:dyDescent="0.2">
      <c r="A178" s="31" t="s">
        <v>134</v>
      </c>
      <c r="B178" s="27"/>
      <c r="C178" s="32"/>
      <c r="D178" s="27"/>
      <c r="E178" s="32"/>
      <c r="F178" s="27"/>
    </row>
    <row r="179" spans="1:6" x14ac:dyDescent="0.2">
      <c r="A179" s="31" t="s">
        <v>135</v>
      </c>
      <c r="B179" s="32"/>
      <c r="C179" s="32"/>
      <c r="D179" s="32"/>
      <c r="E179" s="54"/>
      <c r="F179" s="46"/>
    </row>
    <row r="180" spans="1:6" x14ac:dyDescent="0.2">
      <c r="A180" s="36" t="s">
        <v>136</v>
      </c>
      <c r="B180" s="36"/>
      <c r="C180" s="36"/>
      <c r="D180" s="36"/>
      <c r="E180" s="54"/>
      <c r="F180" s="46"/>
    </row>
    <row r="181" spans="1:6" x14ac:dyDescent="0.2">
      <c r="A181" s="40"/>
      <c r="B181" s="27"/>
      <c r="C181" s="27"/>
      <c r="D181" s="27"/>
      <c r="E181" s="46"/>
      <c r="F181" s="46"/>
    </row>
    <row r="182" spans="1:6" hidden="1" x14ac:dyDescent="0.2">
      <c r="A182" s="40"/>
      <c r="B182" s="27"/>
      <c r="C182" s="27"/>
      <c r="D182" s="27"/>
      <c r="E182" s="46"/>
      <c r="F182" s="46"/>
    </row>
    <row r="183" spans="1:6" hidden="1" x14ac:dyDescent="0.2"/>
    <row r="184" spans="1:6" hidden="1" x14ac:dyDescent="0.2"/>
    <row r="185" spans="1:6" hidden="1" x14ac:dyDescent="0.2"/>
    <row r="186" spans="1:6" hidden="1" x14ac:dyDescent="0.2"/>
    <row r="187" spans="1:6" ht="12.75" hidden="1" customHeight="1" x14ac:dyDescent="0.2"/>
    <row r="188" spans="1:6" hidden="1" x14ac:dyDescent="0.2"/>
    <row r="189" spans="1:6" hidden="1" x14ac:dyDescent="0.2"/>
    <row r="190" spans="1:6" hidden="1" x14ac:dyDescent="0.2">
      <c r="A190" s="55"/>
      <c r="B190" s="46"/>
      <c r="C190" s="46"/>
      <c r="D190" s="46"/>
      <c r="E190" s="46"/>
      <c r="F190" s="46"/>
    </row>
    <row r="191" spans="1:6" hidden="1" x14ac:dyDescent="0.2">
      <c r="A191" s="55"/>
      <c r="B191" s="46"/>
      <c r="C191" s="46"/>
      <c r="D191" s="46"/>
      <c r="E191" s="46"/>
      <c r="F191" s="46"/>
    </row>
    <row r="192" spans="1:6" hidden="1" x14ac:dyDescent="0.2">
      <c r="A192" s="55"/>
      <c r="B192" s="46"/>
      <c r="C192" s="46"/>
      <c r="D192" s="46"/>
      <c r="E192" s="46"/>
      <c r="F192" s="46"/>
    </row>
    <row r="193" spans="1:6" hidden="1" x14ac:dyDescent="0.2">
      <c r="A193" s="55"/>
      <c r="B193" s="46"/>
      <c r="C193" s="46"/>
      <c r="D193" s="46"/>
      <c r="E193" s="46"/>
      <c r="F193" s="46"/>
    </row>
    <row r="194" spans="1:6" hidden="1" x14ac:dyDescent="0.2">
      <c r="A194" s="55"/>
      <c r="B194" s="46"/>
      <c r="C194" s="46"/>
      <c r="D194" s="46"/>
      <c r="E194" s="46"/>
      <c r="F194" s="46"/>
    </row>
    <row r="195" spans="1:6" hidden="1" x14ac:dyDescent="0.2"/>
    <row r="196" spans="1:6" hidden="1" x14ac:dyDescent="0.2"/>
    <row r="197" spans="1:6" hidden="1" x14ac:dyDescent="0.2"/>
    <row r="198" spans="1:6" hidden="1" x14ac:dyDescent="0.2"/>
    <row r="199" spans="1:6" hidden="1" x14ac:dyDescent="0.2"/>
    <row r="200" spans="1:6" hidden="1" x14ac:dyDescent="0.2"/>
    <row r="201" spans="1:6" hidden="1" x14ac:dyDescent="0.2"/>
    <row r="202" spans="1:6" hidden="1" x14ac:dyDescent="0.2"/>
    <row r="203" spans="1:6" x14ac:dyDescent="0.2"/>
    <row r="204" spans="1:6" x14ac:dyDescent="0.2"/>
    <row r="205" spans="1:6" x14ac:dyDescent="0.2"/>
    <row r="206" spans="1:6" x14ac:dyDescent="0.2"/>
    <row r="207" spans="1:6" x14ac:dyDescent="0.2"/>
    <row r="208" spans="1:6"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sheetData>
  <sheetProtection sheet="1" formatCells="0" formatRows="0" insertColumns="0" insertRows="0" deleteRows="0"/>
  <mergeCells count="15">
    <mergeCell ref="B7:E7"/>
    <mergeCell ref="B5:E5"/>
    <mergeCell ref="D169:E169"/>
    <mergeCell ref="A1:E1"/>
    <mergeCell ref="A21:E21"/>
    <mergeCell ref="A150:E150"/>
    <mergeCell ref="B2:E2"/>
    <mergeCell ref="B3:E3"/>
    <mergeCell ref="B4:E4"/>
    <mergeCell ref="A8:E8"/>
    <mergeCell ref="A9:E9"/>
    <mergeCell ref="B6:E6"/>
    <mergeCell ref="D19:E19"/>
    <mergeCell ref="D148:E148"/>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3 A146:A147 A12 A18 A152 A168">
      <formula1>$B$4</formula1>
      <formula2>$B$5</formula2>
    </dataValidation>
    <dataValidation allowBlank="1" showInputMessage="1" showErrorMessage="1" prompt="Insert additional rows as needed:_x000a_- 'right click' on a row number (left of screen)_x000a_- select 'Insert' (this will insert a row above it)" sqref="A151 A22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53:A167 A13:A17 A24:A107 A108:A145">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B152:B168 B12:B18 B23:B107 B108:B147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6" t="s">
        <v>109</v>
      </c>
      <c r="B1" s="176"/>
      <c r="C1" s="176"/>
      <c r="D1" s="176"/>
      <c r="E1" s="176"/>
      <c r="F1" s="38"/>
    </row>
    <row r="2" spans="1:6" ht="21" customHeight="1" x14ac:dyDescent="0.2">
      <c r="A2" s="4" t="s">
        <v>52</v>
      </c>
      <c r="B2" s="179" t="str">
        <f>'Summary and sign-off'!B2:F2</f>
        <v>Kāinga Ora Homes and Communities</v>
      </c>
      <c r="C2" s="179"/>
      <c r="D2" s="179"/>
      <c r="E2" s="179"/>
      <c r="F2" s="38"/>
    </row>
    <row r="3" spans="1:6" ht="21" customHeight="1" x14ac:dyDescent="0.2">
      <c r="A3" s="4" t="s">
        <v>110</v>
      </c>
      <c r="B3" s="179" t="str">
        <f>'Summary and sign-off'!B3:F3</f>
        <v>Andrew McKenzie</v>
      </c>
      <c r="C3" s="179"/>
      <c r="D3" s="179"/>
      <c r="E3" s="179"/>
      <c r="F3" s="38"/>
    </row>
    <row r="4" spans="1:6" ht="21" customHeight="1" x14ac:dyDescent="0.2">
      <c r="A4" s="4" t="s">
        <v>111</v>
      </c>
      <c r="B4" s="179">
        <f>'Summary and sign-off'!B4:F4</f>
        <v>44378</v>
      </c>
      <c r="C4" s="179"/>
      <c r="D4" s="179"/>
      <c r="E4" s="179"/>
      <c r="F4" s="38"/>
    </row>
    <row r="5" spans="1:6" ht="21" customHeight="1" x14ac:dyDescent="0.2">
      <c r="A5" s="4" t="s">
        <v>112</v>
      </c>
      <c r="B5" s="179">
        <f>'Summary and sign-off'!B5:F5</f>
        <v>44742</v>
      </c>
      <c r="C5" s="179"/>
      <c r="D5" s="179"/>
      <c r="E5" s="179"/>
      <c r="F5" s="38"/>
    </row>
    <row r="6" spans="1:6" ht="21" customHeight="1" x14ac:dyDescent="0.2">
      <c r="A6" s="4" t="s">
        <v>113</v>
      </c>
      <c r="B6" s="174" t="s">
        <v>81</v>
      </c>
      <c r="C6" s="174"/>
      <c r="D6" s="174"/>
      <c r="E6" s="174"/>
      <c r="F6" s="38"/>
    </row>
    <row r="7" spans="1:6" ht="21" customHeight="1" x14ac:dyDescent="0.2">
      <c r="A7" s="4" t="s">
        <v>56</v>
      </c>
      <c r="B7" s="174" t="s">
        <v>83</v>
      </c>
      <c r="C7" s="174"/>
      <c r="D7" s="174"/>
      <c r="E7" s="174"/>
      <c r="F7" s="38"/>
    </row>
    <row r="8" spans="1:6" ht="35.25" customHeight="1" x14ac:dyDescent="0.25">
      <c r="A8" s="189" t="s">
        <v>137</v>
      </c>
      <c r="B8" s="189"/>
      <c r="C8" s="190"/>
      <c r="D8" s="190"/>
      <c r="E8" s="190"/>
      <c r="F8" s="42"/>
    </row>
    <row r="9" spans="1:6" ht="35.25" customHeight="1" x14ac:dyDescent="0.25">
      <c r="A9" s="187" t="s">
        <v>138</v>
      </c>
      <c r="B9" s="188"/>
      <c r="C9" s="188"/>
      <c r="D9" s="188"/>
      <c r="E9" s="188"/>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80" t="str">
        <f>IF('Summary and sign-off'!F58='Summary and sign-off'!F54,'Summary and sign-off'!A51,'Summary and sign-off'!A50)</f>
        <v>Check - each entry provides sufficient information</v>
      </c>
      <c r="E25" s="180"/>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70"/>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6" t="s">
        <v>109</v>
      </c>
      <c r="B1" s="176"/>
      <c r="C1" s="176"/>
      <c r="D1" s="176"/>
      <c r="E1" s="176"/>
      <c r="F1" s="24"/>
    </row>
    <row r="2" spans="1:6" ht="21" customHeight="1" x14ac:dyDescent="0.2">
      <c r="A2" s="4" t="s">
        <v>52</v>
      </c>
      <c r="B2" s="179" t="str">
        <f>'Summary and sign-off'!B2:F2</f>
        <v>Kāinga Ora Homes and Communities</v>
      </c>
      <c r="C2" s="179"/>
      <c r="D2" s="179"/>
      <c r="E2" s="179"/>
      <c r="F2" s="24"/>
    </row>
    <row r="3" spans="1:6" ht="21" customHeight="1" x14ac:dyDescent="0.2">
      <c r="A3" s="4" t="s">
        <v>110</v>
      </c>
      <c r="B3" s="179" t="str">
        <f>'Summary and sign-off'!B3:F3</f>
        <v>Andrew McKenzie</v>
      </c>
      <c r="C3" s="179"/>
      <c r="D3" s="179"/>
      <c r="E3" s="179"/>
      <c r="F3" s="24"/>
    </row>
    <row r="4" spans="1:6" ht="21" customHeight="1" x14ac:dyDescent="0.2">
      <c r="A4" s="4" t="s">
        <v>111</v>
      </c>
      <c r="B4" s="179">
        <f>'Summary and sign-off'!B4:F4</f>
        <v>44378</v>
      </c>
      <c r="C4" s="179"/>
      <c r="D4" s="179"/>
      <c r="E4" s="179"/>
      <c r="F4" s="24"/>
    </row>
    <row r="5" spans="1:6" ht="21" customHeight="1" x14ac:dyDescent="0.2">
      <c r="A5" s="4" t="s">
        <v>112</v>
      </c>
      <c r="B5" s="179">
        <f>'Summary and sign-off'!B5:F5</f>
        <v>44742</v>
      </c>
      <c r="C5" s="179"/>
      <c r="D5" s="179"/>
      <c r="E5" s="179"/>
      <c r="F5" s="24"/>
    </row>
    <row r="6" spans="1:6" ht="21" customHeight="1" x14ac:dyDescent="0.2">
      <c r="A6" s="4" t="s">
        <v>113</v>
      </c>
      <c r="B6" s="174" t="s">
        <v>81</v>
      </c>
      <c r="C6" s="174"/>
      <c r="D6" s="174"/>
      <c r="E6" s="174"/>
      <c r="F6" s="34"/>
    </row>
    <row r="7" spans="1:6" ht="21" customHeight="1" x14ac:dyDescent="0.2">
      <c r="A7" s="4" t="s">
        <v>56</v>
      </c>
      <c r="B7" s="174" t="s">
        <v>83</v>
      </c>
      <c r="C7" s="174"/>
      <c r="D7" s="174"/>
      <c r="E7" s="174"/>
      <c r="F7" s="34"/>
    </row>
    <row r="8" spans="1:6" ht="35.25" customHeight="1" x14ac:dyDescent="0.2">
      <c r="A8" s="183" t="s">
        <v>147</v>
      </c>
      <c r="B8" s="183"/>
      <c r="C8" s="190"/>
      <c r="D8" s="190"/>
      <c r="E8" s="190"/>
      <c r="F8" s="24"/>
    </row>
    <row r="9" spans="1:6" ht="35.25" customHeight="1" x14ac:dyDescent="0.2">
      <c r="A9" s="191" t="s">
        <v>148</v>
      </c>
      <c r="B9" s="192"/>
      <c r="C9" s="192"/>
      <c r="D9" s="192"/>
      <c r="E9" s="192"/>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v>44383</v>
      </c>
      <c r="B12" s="158">
        <v>59.11</v>
      </c>
      <c r="C12" s="162" t="s">
        <v>291</v>
      </c>
      <c r="D12" s="162" t="s">
        <v>319</v>
      </c>
      <c r="E12" s="163" t="s">
        <v>173</v>
      </c>
      <c r="F12" s="3"/>
    </row>
    <row r="13" spans="1:6" s="87" customFormat="1" x14ac:dyDescent="0.2">
      <c r="A13" s="157">
        <v>44383</v>
      </c>
      <c r="B13" s="158">
        <v>59.11</v>
      </c>
      <c r="C13" s="162" t="s">
        <v>290</v>
      </c>
      <c r="D13" s="162" t="s">
        <v>319</v>
      </c>
      <c r="E13" s="163" t="s">
        <v>173</v>
      </c>
      <c r="F13" s="3"/>
    </row>
    <row r="14" spans="1:6" s="87" customFormat="1" x14ac:dyDescent="0.2">
      <c r="A14" s="157">
        <v>44383</v>
      </c>
      <c r="B14" s="158">
        <v>59.11</v>
      </c>
      <c r="C14" s="162" t="s">
        <v>292</v>
      </c>
      <c r="D14" s="162" t="s">
        <v>319</v>
      </c>
      <c r="E14" s="163" t="s">
        <v>173</v>
      </c>
      <c r="F14" s="3"/>
    </row>
    <row r="15" spans="1:6" s="87" customFormat="1" x14ac:dyDescent="0.2">
      <c r="A15" s="157">
        <v>44383</v>
      </c>
      <c r="B15" s="158">
        <v>59.11</v>
      </c>
      <c r="C15" s="162" t="s">
        <v>293</v>
      </c>
      <c r="D15" s="162" t="s">
        <v>319</v>
      </c>
      <c r="E15" s="163" t="s">
        <v>173</v>
      </c>
      <c r="F15" s="3"/>
    </row>
    <row r="16" spans="1:6" s="87" customFormat="1" x14ac:dyDescent="0.2">
      <c r="A16" s="157">
        <v>44384</v>
      </c>
      <c r="B16" s="158">
        <v>20</v>
      </c>
      <c r="C16" s="162" t="s">
        <v>315</v>
      </c>
      <c r="D16" s="162" t="s">
        <v>258</v>
      </c>
      <c r="E16" s="163" t="s">
        <v>176</v>
      </c>
      <c r="F16" s="3"/>
    </row>
    <row r="17" spans="1:6" s="87" customFormat="1" x14ac:dyDescent="0.2">
      <c r="A17" s="157">
        <v>44384</v>
      </c>
      <c r="B17" s="158">
        <v>14.35</v>
      </c>
      <c r="C17" s="159" t="s">
        <v>262</v>
      </c>
      <c r="D17" s="162" t="s">
        <v>322</v>
      </c>
      <c r="E17" s="163" t="s">
        <v>185</v>
      </c>
      <c r="F17" s="3"/>
    </row>
    <row r="18" spans="1:6" s="87" customFormat="1" x14ac:dyDescent="0.2">
      <c r="A18" s="157">
        <v>44384</v>
      </c>
      <c r="B18" s="158">
        <v>292.17</v>
      </c>
      <c r="C18" s="159" t="s">
        <v>321</v>
      </c>
      <c r="D18" s="162" t="s">
        <v>324</v>
      </c>
      <c r="E18" s="163" t="s">
        <v>185</v>
      </c>
      <c r="F18" s="3"/>
    </row>
    <row r="19" spans="1:6" s="87" customFormat="1" x14ac:dyDescent="0.2">
      <c r="A19" s="157">
        <v>44389</v>
      </c>
      <c r="B19" s="158">
        <v>20.87</v>
      </c>
      <c r="C19" s="162" t="s">
        <v>316</v>
      </c>
      <c r="D19" s="162" t="s">
        <v>258</v>
      </c>
      <c r="E19" s="163" t="s">
        <v>176</v>
      </c>
      <c r="F19" s="3"/>
    </row>
    <row r="20" spans="1:6" s="87" customFormat="1" x14ac:dyDescent="0.2">
      <c r="A20" s="157">
        <v>44389</v>
      </c>
      <c r="B20" s="158">
        <v>4.78</v>
      </c>
      <c r="C20" s="162" t="s">
        <v>320</v>
      </c>
      <c r="D20" s="162" t="s">
        <v>259</v>
      </c>
      <c r="E20" s="163" t="s">
        <v>176</v>
      </c>
      <c r="F20" s="3"/>
    </row>
    <row r="21" spans="1:6" s="87" customFormat="1" x14ac:dyDescent="0.2">
      <c r="A21" s="157">
        <v>44447</v>
      </c>
      <c r="B21" s="158">
        <v>711.3</v>
      </c>
      <c r="C21" s="162" t="s">
        <v>314</v>
      </c>
      <c r="D21" s="162" t="s">
        <v>174</v>
      </c>
      <c r="E21" s="163" t="s">
        <v>173</v>
      </c>
      <c r="F21" s="3"/>
    </row>
    <row r="22" spans="1:6" s="87" customFormat="1" x14ac:dyDescent="0.2">
      <c r="A22" s="157">
        <v>44509</v>
      </c>
      <c r="B22" s="158">
        <v>59.11</v>
      </c>
      <c r="C22" s="162" t="s">
        <v>294</v>
      </c>
      <c r="D22" s="162" t="s">
        <v>319</v>
      </c>
      <c r="E22" s="163" t="s">
        <v>173</v>
      </c>
      <c r="F22" s="3"/>
    </row>
    <row r="23" spans="1:6" s="87" customFormat="1" x14ac:dyDescent="0.2">
      <c r="A23" s="157">
        <v>44509</v>
      </c>
      <c r="B23" s="158">
        <v>59.11</v>
      </c>
      <c r="C23" s="162" t="s">
        <v>295</v>
      </c>
      <c r="D23" s="162" t="s">
        <v>319</v>
      </c>
      <c r="E23" s="163" t="s">
        <v>173</v>
      </c>
      <c r="F23" s="3"/>
    </row>
    <row r="24" spans="1:6" s="87" customFormat="1" x14ac:dyDescent="0.2">
      <c r="A24" s="157">
        <v>44519</v>
      </c>
      <c r="B24" s="158">
        <v>98.97</v>
      </c>
      <c r="C24" s="162" t="s">
        <v>296</v>
      </c>
      <c r="D24" s="162" t="s">
        <v>319</v>
      </c>
      <c r="E24" s="163" t="s">
        <v>173</v>
      </c>
      <c r="F24" s="3"/>
    </row>
    <row r="25" spans="1:6" s="87" customFormat="1" x14ac:dyDescent="0.2">
      <c r="A25" s="157">
        <v>44546</v>
      </c>
      <c r="B25" s="158">
        <v>80.849999999999994</v>
      </c>
      <c r="C25" s="162" t="s">
        <v>297</v>
      </c>
      <c r="D25" s="162" t="s">
        <v>319</v>
      </c>
      <c r="E25" s="163" t="s">
        <v>173</v>
      </c>
      <c r="F25" s="3"/>
    </row>
    <row r="26" spans="1:6" s="87" customFormat="1" x14ac:dyDescent="0.2">
      <c r="A26" s="157">
        <v>44551</v>
      </c>
      <c r="B26" s="158">
        <v>44.78</v>
      </c>
      <c r="C26" s="162" t="s">
        <v>298</v>
      </c>
      <c r="D26" s="162" t="s">
        <v>171</v>
      </c>
      <c r="E26" s="163" t="s">
        <v>173</v>
      </c>
      <c r="F26" s="3"/>
    </row>
    <row r="27" spans="1:6" s="87" customFormat="1" x14ac:dyDescent="0.2">
      <c r="A27" s="157">
        <v>44645</v>
      </c>
      <c r="B27" s="158">
        <v>80.849999999999994</v>
      </c>
      <c r="C27" s="162" t="s">
        <v>299</v>
      </c>
      <c r="D27" s="162" t="s">
        <v>319</v>
      </c>
      <c r="E27" s="163" t="s">
        <v>173</v>
      </c>
      <c r="F27" s="3"/>
    </row>
    <row r="28" spans="1:6" s="87" customFormat="1" x14ac:dyDescent="0.2">
      <c r="A28" s="157">
        <v>44657</v>
      </c>
      <c r="B28" s="158">
        <v>268.7</v>
      </c>
      <c r="C28" s="162" t="s">
        <v>317</v>
      </c>
      <c r="D28" s="162" t="s">
        <v>172</v>
      </c>
      <c r="E28" s="163" t="s">
        <v>183</v>
      </c>
      <c r="F28" s="3"/>
    </row>
    <row r="29" spans="1:6" s="87" customFormat="1" x14ac:dyDescent="0.2">
      <c r="A29" s="157">
        <v>44678</v>
      </c>
      <c r="B29" s="158">
        <v>80.849999999999994</v>
      </c>
      <c r="C29" s="162" t="s">
        <v>300</v>
      </c>
      <c r="D29" s="162" t="s">
        <v>319</v>
      </c>
      <c r="E29" s="163" t="s">
        <v>173</v>
      </c>
      <c r="F29" s="3"/>
    </row>
    <row r="30" spans="1:6" s="87" customFormat="1" x14ac:dyDescent="0.2">
      <c r="A30" s="157">
        <v>44676</v>
      </c>
      <c r="B30" s="158">
        <f>30.8/1.15</f>
        <v>26.782608695652176</v>
      </c>
      <c r="C30" s="162" t="s">
        <v>315</v>
      </c>
      <c r="D30" s="162" t="s">
        <v>258</v>
      </c>
      <c r="E30" s="163" t="s">
        <v>176</v>
      </c>
      <c r="F30" s="3"/>
    </row>
    <row r="31" spans="1:6" s="87" customFormat="1" x14ac:dyDescent="0.2">
      <c r="A31" s="157">
        <v>44719</v>
      </c>
      <c r="B31" s="158">
        <v>80.849999999999994</v>
      </c>
      <c r="C31" s="162" t="s">
        <v>301</v>
      </c>
      <c r="D31" s="162" t="s">
        <v>319</v>
      </c>
      <c r="E31" s="163" t="s">
        <v>173</v>
      </c>
      <c r="F31" s="3"/>
    </row>
    <row r="32" spans="1:6" s="87" customFormat="1" x14ac:dyDescent="0.2">
      <c r="A32" s="161">
        <v>44733</v>
      </c>
      <c r="B32" s="158">
        <v>734.78</v>
      </c>
      <c r="C32" s="162" t="s">
        <v>314</v>
      </c>
      <c r="D32" s="162" t="s">
        <v>174</v>
      </c>
      <c r="E32" s="163" t="s">
        <v>173</v>
      </c>
      <c r="F32" s="3"/>
    </row>
    <row r="33" spans="1:6" s="87" customFormat="1" x14ac:dyDescent="0.2">
      <c r="A33" s="157">
        <v>44734</v>
      </c>
      <c r="B33" s="158">
        <v>709.13</v>
      </c>
      <c r="C33" s="162" t="s">
        <v>318</v>
      </c>
      <c r="D33" s="162" t="s">
        <v>202</v>
      </c>
      <c r="E33" s="163" t="s">
        <v>183</v>
      </c>
      <c r="F33" s="3"/>
    </row>
    <row r="34" spans="1:6" s="87" customFormat="1" x14ac:dyDescent="0.2">
      <c r="A34" s="157"/>
      <c r="B34" s="158"/>
      <c r="C34" s="162"/>
      <c r="D34" s="162"/>
      <c r="E34" s="163"/>
      <c r="F34" s="3"/>
    </row>
    <row r="35" spans="1:6" s="87" customFormat="1" x14ac:dyDescent="0.2">
      <c r="A35" s="157"/>
      <c r="B35" s="158"/>
      <c r="C35" s="162"/>
      <c r="D35" s="162"/>
      <c r="E35" s="163"/>
      <c r="F35" s="3"/>
    </row>
    <row r="36" spans="1:6" s="87" customFormat="1" x14ac:dyDescent="0.2">
      <c r="A36" s="161"/>
      <c r="B36" s="158"/>
      <c r="C36" s="162"/>
      <c r="D36" s="162"/>
      <c r="E36" s="163"/>
      <c r="F36" s="3"/>
    </row>
    <row r="37" spans="1:6" s="87" customFormat="1" hidden="1" x14ac:dyDescent="0.2">
      <c r="A37" s="137"/>
      <c r="B37" s="134"/>
      <c r="C37" s="138"/>
      <c r="D37" s="138"/>
      <c r="E37" s="139"/>
      <c r="F37" s="3"/>
    </row>
    <row r="38" spans="1:6" ht="34.5" customHeight="1" x14ac:dyDescent="0.2">
      <c r="A38" s="88" t="s">
        <v>151</v>
      </c>
      <c r="B38" s="97">
        <f>SUM(B11:B37)</f>
        <v>3624.6726086956514</v>
      </c>
      <c r="C38" s="106" t="str">
        <f>IF(SUBTOTAL(3,B11:B37)=SUBTOTAL(103,B11:B37),'Summary and sign-off'!$A$48,'Summary and sign-off'!$A$49)</f>
        <v>Check - there are no hidden rows with data</v>
      </c>
      <c r="D38" s="180" t="str">
        <f>IF('Summary and sign-off'!F59='Summary and sign-off'!F54,'Summary and sign-off'!A51,'Summary and sign-off'!A50)</f>
        <v>Check - each entry provides sufficient information</v>
      </c>
      <c r="E38" s="180"/>
      <c r="F38" s="37"/>
    </row>
    <row r="39" spans="1:6" ht="14.1" customHeight="1" x14ac:dyDescent="0.2">
      <c r="A39" s="38"/>
      <c r="B39" s="27"/>
      <c r="C39" s="20"/>
      <c r="D39" s="20"/>
      <c r="E39" s="20"/>
      <c r="F39" s="24"/>
    </row>
    <row r="40" spans="1:6" x14ac:dyDescent="0.2">
      <c r="A40" s="21" t="s">
        <v>152</v>
      </c>
      <c r="B40" s="20"/>
      <c r="C40" s="20"/>
      <c r="D40" s="20"/>
      <c r="E40" s="20"/>
      <c r="F40" s="24"/>
    </row>
    <row r="41" spans="1:6" ht="12.6" customHeight="1" x14ac:dyDescent="0.2">
      <c r="A41" s="23" t="s">
        <v>131</v>
      </c>
      <c r="B41" s="20"/>
      <c r="C41" s="20"/>
      <c r="D41" s="20"/>
      <c r="E41" s="20"/>
      <c r="F41" s="24"/>
    </row>
    <row r="42" spans="1:6" x14ac:dyDescent="0.2">
      <c r="A42" s="23" t="s">
        <v>79</v>
      </c>
      <c r="B42" s="25"/>
      <c r="C42" s="26"/>
      <c r="D42" s="26"/>
      <c r="E42" s="26"/>
      <c r="F42" s="27"/>
    </row>
    <row r="43" spans="1:6" x14ac:dyDescent="0.2">
      <c r="A43" s="31" t="s">
        <v>145</v>
      </c>
      <c r="B43" s="32"/>
      <c r="C43" s="27"/>
      <c r="D43" s="27"/>
      <c r="E43" s="27"/>
      <c r="F43" s="27"/>
    </row>
    <row r="44" spans="1:6" ht="12.75" customHeight="1" x14ac:dyDescent="0.2">
      <c r="A44" s="31" t="s">
        <v>146</v>
      </c>
      <c r="B44" s="39"/>
      <c r="C44" s="33"/>
      <c r="D44" s="33"/>
      <c r="E44" s="33"/>
      <c r="F44" s="33"/>
    </row>
    <row r="45" spans="1:6" x14ac:dyDescent="0.2">
      <c r="A45" s="38"/>
      <c r="B45" s="40"/>
      <c r="C45" s="20"/>
      <c r="D45" s="20"/>
      <c r="E45" s="20"/>
      <c r="F45" s="38"/>
    </row>
    <row r="46" spans="1:6" hidden="1" x14ac:dyDescent="0.2">
      <c r="A46" s="20"/>
      <c r="B46" s="20"/>
      <c r="C46" s="20"/>
      <c r="D46" s="20"/>
      <c r="E46" s="38"/>
    </row>
    <row r="47" spans="1:6" ht="12.75" hidden="1" customHeight="1" x14ac:dyDescent="0.2"/>
    <row r="48" spans="1:6" hidden="1" x14ac:dyDescent="0.2">
      <c r="A48" s="41"/>
      <c r="B48" s="41"/>
      <c r="C48" s="41"/>
      <c r="D48" s="41"/>
      <c r="E48" s="41"/>
      <c r="F48" s="24"/>
    </row>
    <row r="49" spans="1:6" hidden="1" x14ac:dyDescent="0.2">
      <c r="A49" s="41"/>
      <c r="B49" s="41"/>
      <c r="C49" s="41"/>
      <c r="D49" s="41"/>
      <c r="E49" s="41"/>
      <c r="F49" s="24"/>
    </row>
    <row r="50" spans="1:6" hidden="1" x14ac:dyDescent="0.2">
      <c r="A50" s="41"/>
      <c r="B50" s="41"/>
      <c r="C50" s="41"/>
      <c r="D50" s="41"/>
      <c r="E50" s="41"/>
      <c r="F50" s="24"/>
    </row>
    <row r="51" spans="1:6" hidden="1" x14ac:dyDescent="0.2">
      <c r="A51" s="41"/>
      <c r="B51" s="41"/>
      <c r="C51" s="41"/>
      <c r="D51" s="41"/>
      <c r="E51" s="41"/>
      <c r="F51" s="24"/>
    </row>
    <row r="52" spans="1:6" hidden="1" x14ac:dyDescent="0.2">
      <c r="A52" s="41"/>
      <c r="B52" s="41"/>
      <c r="C52" s="41"/>
      <c r="D52" s="41"/>
      <c r="E52" s="41"/>
      <c r="F52" s="24"/>
    </row>
    <row r="53" spans="1:6" hidden="1" x14ac:dyDescent="0.2"/>
    <row r="54" spans="1:6" hidden="1" x14ac:dyDescent="0.2"/>
    <row r="55" spans="1:6" hidden="1" x14ac:dyDescent="0.2"/>
    <row r="56" spans="1:6" hidden="1" x14ac:dyDescent="0.2"/>
    <row r="57" spans="1:6" hidden="1" x14ac:dyDescent="0.2"/>
    <row r="58" spans="1:6" hidden="1" x14ac:dyDescent="0.2"/>
    <row r="59" spans="1:6" hidden="1" x14ac:dyDescent="0.2"/>
    <row r="60" spans="1:6" hidden="1" x14ac:dyDescent="0.2"/>
    <row r="61" spans="1:6" hidden="1" x14ac:dyDescent="0.2"/>
    <row r="62" spans="1:6" hidden="1" x14ac:dyDescent="0.2"/>
    <row r="63" spans="1:6" hidden="1" x14ac:dyDescent="0.2"/>
    <row r="64" spans="1:6" x14ac:dyDescent="0.2"/>
    <row r="65" x14ac:dyDescent="0.2"/>
    <row r="66" x14ac:dyDescent="0.2"/>
    <row r="67" x14ac:dyDescent="0.2"/>
    <row r="68" x14ac:dyDescent="0.2"/>
    <row r="69" x14ac:dyDescent="0.2"/>
    <row r="70" x14ac:dyDescent="0.2"/>
  </sheetData>
  <sheetProtection sheet="1" formatCells="0" insertRows="0" deleteRows="0"/>
  <mergeCells count="10">
    <mergeCell ref="D38:E38"/>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7">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36">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B11:B37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99"/>
  <sheetViews>
    <sheetView zoomScaleNormal="100" workbookViewId="0">
      <selection activeCell="B6" sqref="B6:F6"/>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6" t="s">
        <v>153</v>
      </c>
      <c r="B1" s="176"/>
      <c r="C1" s="176"/>
      <c r="D1" s="176"/>
      <c r="E1" s="176"/>
      <c r="F1" s="176"/>
    </row>
    <row r="2" spans="1:6" ht="21" customHeight="1" x14ac:dyDescent="0.2">
      <c r="A2" s="4" t="s">
        <v>52</v>
      </c>
      <c r="B2" s="179" t="str">
        <f>'Summary and sign-off'!B2:F2</f>
        <v>Kāinga Ora Homes and Communities</v>
      </c>
      <c r="C2" s="179"/>
      <c r="D2" s="179"/>
      <c r="E2" s="179"/>
      <c r="F2" s="179"/>
    </row>
    <row r="3" spans="1:6" ht="21" customHeight="1" x14ac:dyDescent="0.2">
      <c r="A3" s="4" t="s">
        <v>110</v>
      </c>
      <c r="B3" s="179" t="str">
        <f>'Summary and sign-off'!B3:F3</f>
        <v>Andrew McKenzie</v>
      </c>
      <c r="C3" s="179"/>
      <c r="D3" s="179"/>
      <c r="E3" s="179"/>
      <c r="F3" s="179"/>
    </row>
    <row r="4" spans="1:6" ht="21" customHeight="1" x14ac:dyDescent="0.2">
      <c r="A4" s="4" t="s">
        <v>111</v>
      </c>
      <c r="B4" s="179">
        <f>'Summary and sign-off'!B4:F4</f>
        <v>44378</v>
      </c>
      <c r="C4" s="179"/>
      <c r="D4" s="179"/>
      <c r="E4" s="179"/>
      <c r="F4" s="179"/>
    </row>
    <row r="5" spans="1:6" ht="21" customHeight="1" x14ac:dyDescent="0.2">
      <c r="A5" s="4" t="s">
        <v>112</v>
      </c>
      <c r="B5" s="179">
        <f>'Summary and sign-off'!B5:F5</f>
        <v>44742</v>
      </c>
      <c r="C5" s="179"/>
      <c r="D5" s="179"/>
      <c r="E5" s="179"/>
      <c r="F5" s="179"/>
    </row>
    <row r="6" spans="1:6" ht="21" customHeight="1" x14ac:dyDescent="0.2">
      <c r="A6" s="4" t="s">
        <v>154</v>
      </c>
      <c r="B6" s="174" t="s">
        <v>81</v>
      </c>
      <c r="C6" s="174"/>
      <c r="D6" s="174"/>
      <c r="E6" s="174"/>
      <c r="F6" s="174"/>
    </row>
    <row r="7" spans="1:6" ht="21" customHeight="1" x14ac:dyDescent="0.2">
      <c r="A7" s="4" t="s">
        <v>56</v>
      </c>
      <c r="B7" s="174" t="s">
        <v>83</v>
      </c>
      <c r="C7" s="174"/>
      <c r="D7" s="174"/>
      <c r="E7" s="174"/>
      <c r="F7" s="174"/>
    </row>
    <row r="8" spans="1:6" ht="36" customHeight="1" x14ac:dyDescent="0.2">
      <c r="A8" s="183" t="s">
        <v>155</v>
      </c>
      <c r="B8" s="183"/>
      <c r="C8" s="183"/>
      <c r="D8" s="183"/>
      <c r="E8" s="183"/>
      <c r="F8" s="183"/>
    </row>
    <row r="9" spans="1:6" ht="36" customHeight="1" x14ac:dyDescent="0.2">
      <c r="A9" s="191" t="s">
        <v>156</v>
      </c>
      <c r="B9" s="192"/>
      <c r="C9" s="192"/>
      <c r="D9" s="192"/>
      <c r="E9" s="192"/>
      <c r="F9" s="192"/>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ht="25.5" x14ac:dyDescent="0.2">
      <c r="A12" s="157">
        <v>44383</v>
      </c>
      <c r="B12" s="164" t="s">
        <v>203</v>
      </c>
      <c r="C12" s="165" t="s">
        <v>97</v>
      </c>
      <c r="D12" s="164" t="s">
        <v>229</v>
      </c>
      <c r="E12" s="166" t="s">
        <v>95</v>
      </c>
      <c r="F12" s="167"/>
    </row>
    <row r="13" spans="1:6" s="87" customFormat="1" ht="63.75" x14ac:dyDescent="0.2">
      <c r="A13" s="157">
        <v>44384</v>
      </c>
      <c r="B13" s="164" t="s">
        <v>204</v>
      </c>
      <c r="C13" s="165" t="s">
        <v>97</v>
      </c>
      <c r="D13" s="164" t="s">
        <v>230</v>
      </c>
      <c r="E13" s="166" t="s">
        <v>95</v>
      </c>
      <c r="F13" s="167"/>
    </row>
    <row r="14" spans="1:6" s="87" customFormat="1" x14ac:dyDescent="0.2">
      <c r="A14" s="157">
        <v>44385</v>
      </c>
      <c r="B14" s="164" t="s">
        <v>205</v>
      </c>
      <c r="C14" s="165" t="s">
        <v>97</v>
      </c>
      <c r="D14" s="164" t="s">
        <v>231</v>
      </c>
      <c r="E14" s="166" t="s">
        <v>95</v>
      </c>
      <c r="F14" s="167"/>
    </row>
    <row r="15" spans="1:6" s="87" customFormat="1" ht="25.5" x14ac:dyDescent="0.2">
      <c r="A15" s="157">
        <v>44386</v>
      </c>
      <c r="B15" s="164" t="s">
        <v>206</v>
      </c>
      <c r="C15" s="165" t="s">
        <v>97</v>
      </c>
      <c r="D15" s="164" t="s">
        <v>232</v>
      </c>
      <c r="E15" s="166" t="s">
        <v>95</v>
      </c>
      <c r="F15" s="167"/>
    </row>
    <row r="16" spans="1:6" s="87" customFormat="1" ht="38.25" x14ac:dyDescent="0.2">
      <c r="A16" s="157">
        <v>44397</v>
      </c>
      <c r="B16" s="164" t="s">
        <v>207</v>
      </c>
      <c r="C16" s="165" t="s">
        <v>97</v>
      </c>
      <c r="D16" s="164" t="s">
        <v>233</v>
      </c>
      <c r="E16" s="166" t="s">
        <v>95</v>
      </c>
      <c r="F16" s="167"/>
    </row>
    <row r="17" spans="1:6" s="87" customFormat="1" x14ac:dyDescent="0.2">
      <c r="A17" s="157">
        <v>44405</v>
      </c>
      <c r="B17" s="164" t="s">
        <v>208</v>
      </c>
      <c r="C17" s="165" t="s">
        <v>97</v>
      </c>
      <c r="D17" s="164" t="s">
        <v>234</v>
      </c>
      <c r="E17" s="166" t="s">
        <v>95</v>
      </c>
      <c r="F17" s="167"/>
    </row>
    <row r="18" spans="1:6" s="87" customFormat="1" ht="25.5" x14ac:dyDescent="0.2">
      <c r="A18" s="157">
        <v>44406</v>
      </c>
      <c r="B18" s="164" t="s">
        <v>209</v>
      </c>
      <c r="C18" s="165" t="s">
        <v>97</v>
      </c>
      <c r="D18" s="164" t="s">
        <v>235</v>
      </c>
      <c r="E18" s="166" t="s">
        <v>95</v>
      </c>
      <c r="F18" s="167"/>
    </row>
    <row r="19" spans="1:6" s="87" customFormat="1" ht="25.5" x14ac:dyDescent="0.2">
      <c r="A19" s="157">
        <v>44409</v>
      </c>
      <c r="B19" s="164" t="s">
        <v>210</v>
      </c>
      <c r="C19" s="165" t="s">
        <v>97</v>
      </c>
      <c r="D19" s="164" t="s">
        <v>236</v>
      </c>
      <c r="E19" s="166" t="s">
        <v>95</v>
      </c>
      <c r="F19" s="167"/>
    </row>
    <row r="20" spans="1:6" s="87" customFormat="1" ht="25.5" x14ac:dyDescent="0.2">
      <c r="A20" s="157">
        <v>44410</v>
      </c>
      <c r="B20" s="164" t="s">
        <v>211</v>
      </c>
      <c r="C20" s="165" t="s">
        <v>97</v>
      </c>
      <c r="D20" s="164" t="s">
        <v>237</v>
      </c>
      <c r="E20" s="166" t="s">
        <v>95</v>
      </c>
      <c r="F20" s="167"/>
    </row>
    <row r="21" spans="1:6" s="87" customFormat="1" ht="25.5" x14ac:dyDescent="0.2">
      <c r="A21" s="157">
        <v>44426</v>
      </c>
      <c r="B21" s="164" t="s">
        <v>212</v>
      </c>
      <c r="C21" s="165" t="s">
        <v>97</v>
      </c>
      <c r="D21" s="164" t="s">
        <v>238</v>
      </c>
      <c r="E21" s="166" t="s">
        <v>95</v>
      </c>
      <c r="F21" s="167"/>
    </row>
    <row r="22" spans="1:6" s="87" customFormat="1" x14ac:dyDescent="0.2">
      <c r="A22" s="157">
        <v>44432</v>
      </c>
      <c r="B22" s="164" t="s">
        <v>213</v>
      </c>
      <c r="C22" s="165" t="s">
        <v>97</v>
      </c>
      <c r="D22" s="164" t="s">
        <v>239</v>
      </c>
      <c r="E22" s="166" t="s">
        <v>95</v>
      </c>
      <c r="F22" s="167"/>
    </row>
    <row r="23" spans="1:6" s="87" customFormat="1" x14ac:dyDescent="0.2">
      <c r="A23" s="157">
        <v>44435</v>
      </c>
      <c r="B23" s="164" t="s">
        <v>214</v>
      </c>
      <c r="C23" s="165" t="s">
        <v>97</v>
      </c>
      <c r="D23" s="164" t="s">
        <v>240</v>
      </c>
      <c r="E23" s="166" t="s">
        <v>95</v>
      </c>
      <c r="F23" s="167"/>
    </row>
    <row r="24" spans="1:6" s="87" customFormat="1" ht="25.5" x14ac:dyDescent="0.2">
      <c r="A24" s="157">
        <v>44439</v>
      </c>
      <c r="B24" s="164" t="s">
        <v>215</v>
      </c>
      <c r="C24" s="165" t="s">
        <v>97</v>
      </c>
      <c r="D24" s="164" t="s">
        <v>239</v>
      </c>
      <c r="E24" s="166" t="s">
        <v>95</v>
      </c>
      <c r="F24" s="167"/>
    </row>
    <row r="25" spans="1:6" s="87" customFormat="1" ht="25.5" x14ac:dyDescent="0.2">
      <c r="A25" s="157">
        <v>44453</v>
      </c>
      <c r="B25" s="164" t="s">
        <v>216</v>
      </c>
      <c r="C25" s="165" t="s">
        <v>97</v>
      </c>
      <c r="D25" s="164" t="s">
        <v>241</v>
      </c>
      <c r="E25" s="166" t="s">
        <v>95</v>
      </c>
      <c r="F25" s="167"/>
    </row>
    <row r="26" spans="1:6" s="87" customFormat="1" ht="25.5" x14ac:dyDescent="0.2">
      <c r="A26" s="157">
        <v>44455</v>
      </c>
      <c r="B26" s="164" t="s">
        <v>217</v>
      </c>
      <c r="C26" s="165" t="s">
        <v>97</v>
      </c>
      <c r="D26" s="164" t="s">
        <v>242</v>
      </c>
      <c r="E26" s="166" t="s">
        <v>95</v>
      </c>
      <c r="F26" s="167"/>
    </row>
    <row r="27" spans="1:6" s="87" customFormat="1" x14ac:dyDescent="0.2">
      <c r="A27" s="157">
        <v>44469</v>
      </c>
      <c r="B27" s="164" t="s">
        <v>218</v>
      </c>
      <c r="C27" s="165" t="s">
        <v>97</v>
      </c>
      <c r="D27" s="164" t="s">
        <v>243</v>
      </c>
      <c r="E27" s="166" t="s">
        <v>95</v>
      </c>
      <c r="F27" s="167"/>
    </row>
    <row r="28" spans="1:6" s="87" customFormat="1" ht="25.5" x14ac:dyDescent="0.2">
      <c r="A28" s="157">
        <v>44488</v>
      </c>
      <c r="B28" s="164" t="s">
        <v>219</v>
      </c>
      <c r="C28" s="165" t="s">
        <v>97</v>
      </c>
      <c r="D28" s="164" t="s">
        <v>244</v>
      </c>
      <c r="E28" s="166" t="s">
        <v>95</v>
      </c>
      <c r="F28" s="167"/>
    </row>
    <row r="29" spans="1:6" s="87" customFormat="1" ht="25.5" x14ac:dyDescent="0.2">
      <c r="A29" s="157">
        <v>44496</v>
      </c>
      <c r="B29" s="164" t="s">
        <v>220</v>
      </c>
      <c r="C29" s="165" t="s">
        <v>97</v>
      </c>
      <c r="D29" s="164" t="s">
        <v>245</v>
      </c>
      <c r="E29" s="166" t="s">
        <v>95</v>
      </c>
      <c r="F29" s="167"/>
    </row>
    <row r="30" spans="1:6" s="87" customFormat="1" ht="25.5" x14ac:dyDescent="0.2">
      <c r="A30" s="157">
        <v>44531</v>
      </c>
      <c r="B30" s="164" t="s">
        <v>221</v>
      </c>
      <c r="C30" s="165" t="s">
        <v>97</v>
      </c>
      <c r="D30" s="164" t="s">
        <v>246</v>
      </c>
      <c r="E30" s="166" t="s">
        <v>95</v>
      </c>
      <c r="F30" s="167"/>
    </row>
    <row r="31" spans="1:6" s="87" customFormat="1" ht="25.5" x14ac:dyDescent="0.2">
      <c r="A31" s="157">
        <v>44540</v>
      </c>
      <c r="B31" s="164" t="s">
        <v>222</v>
      </c>
      <c r="C31" s="165" t="s">
        <v>97</v>
      </c>
      <c r="D31" s="164" t="s">
        <v>232</v>
      </c>
      <c r="E31" s="166" t="s">
        <v>95</v>
      </c>
      <c r="F31" s="167"/>
    </row>
    <row r="32" spans="1:6" s="87" customFormat="1" ht="25.5" x14ac:dyDescent="0.2">
      <c r="A32" s="157">
        <v>44644</v>
      </c>
      <c r="B32" s="164" t="s">
        <v>223</v>
      </c>
      <c r="C32" s="165" t="s">
        <v>97</v>
      </c>
      <c r="D32" s="164" t="s">
        <v>247</v>
      </c>
      <c r="E32" s="166" t="s">
        <v>95</v>
      </c>
      <c r="F32" s="167"/>
    </row>
    <row r="33" spans="1:7" s="87" customFormat="1" ht="25.5" x14ac:dyDescent="0.2">
      <c r="A33" s="157">
        <v>44659</v>
      </c>
      <c r="B33" s="164" t="s">
        <v>224</v>
      </c>
      <c r="C33" s="165" t="s">
        <v>97</v>
      </c>
      <c r="D33" s="164" t="s">
        <v>232</v>
      </c>
      <c r="E33" s="166" t="s">
        <v>95</v>
      </c>
      <c r="F33" s="167"/>
    </row>
    <row r="34" spans="1:7" s="87" customFormat="1" ht="25.5" x14ac:dyDescent="0.2">
      <c r="A34" s="157">
        <v>44664</v>
      </c>
      <c r="B34" s="164" t="s">
        <v>225</v>
      </c>
      <c r="C34" s="165" t="s">
        <v>97</v>
      </c>
      <c r="D34" s="164" t="s">
        <v>248</v>
      </c>
      <c r="E34" s="166" t="s">
        <v>95</v>
      </c>
      <c r="F34" s="167"/>
    </row>
    <row r="35" spans="1:7" s="87" customFormat="1" ht="25.5" x14ac:dyDescent="0.2">
      <c r="A35" s="157">
        <v>44678</v>
      </c>
      <c r="B35" s="164" t="s">
        <v>226</v>
      </c>
      <c r="C35" s="165" t="s">
        <v>97</v>
      </c>
      <c r="D35" s="164" t="s">
        <v>249</v>
      </c>
      <c r="E35" s="166" t="s">
        <v>95</v>
      </c>
      <c r="F35" s="167"/>
    </row>
    <row r="36" spans="1:7" s="87" customFormat="1" x14ac:dyDescent="0.2">
      <c r="A36" s="169">
        <v>44686</v>
      </c>
      <c r="B36" s="170" t="s">
        <v>254</v>
      </c>
      <c r="C36" s="171" t="s">
        <v>96</v>
      </c>
      <c r="D36" s="170" t="s">
        <v>239</v>
      </c>
      <c r="E36" s="172" t="s">
        <v>92</v>
      </c>
      <c r="F36" s="167"/>
    </row>
    <row r="37" spans="1:7" s="87" customFormat="1" ht="25.5" x14ac:dyDescent="0.2">
      <c r="A37" s="157">
        <v>44686</v>
      </c>
      <c r="B37" s="164" t="s">
        <v>252</v>
      </c>
      <c r="C37" s="165" t="s">
        <v>96</v>
      </c>
      <c r="D37" s="164" t="s">
        <v>253</v>
      </c>
      <c r="E37" s="166" t="s">
        <v>95</v>
      </c>
      <c r="F37" s="167"/>
    </row>
    <row r="38" spans="1:7" s="87" customFormat="1" x14ac:dyDescent="0.2">
      <c r="A38" s="157">
        <v>44691</v>
      </c>
      <c r="B38" s="164" t="s">
        <v>227</v>
      </c>
      <c r="C38" s="165" t="s">
        <v>97</v>
      </c>
      <c r="D38" s="164" t="s">
        <v>250</v>
      </c>
      <c r="E38" s="166" t="s">
        <v>95</v>
      </c>
      <c r="F38" s="167"/>
    </row>
    <row r="39" spans="1:7" s="87" customFormat="1" ht="25.5" x14ac:dyDescent="0.2">
      <c r="A39" s="157">
        <v>44727</v>
      </c>
      <c r="B39" s="164" t="s">
        <v>228</v>
      </c>
      <c r="C39" s="165" t="s">
        <v>97</v>
      </c>
      <c r="D39" s="164" t="s">
        <v>251</v>
      </c>
      <c r="E39" s="166" t="s">
        <v>95</v>
      </c>
      <c r="F39" s="167"/>
    </row>
    <row r="40" spans="1:7" s="87" customFormat="1" x14ac:dyDescent="0.2">
      <c r="A40" s="157"/>
      <c r="B40" s="164"/>
      <c r="C40" s="165"/>
      <c r="D40" s="164"/>
      <c r="E40" s="166"/>
      <c r="F40" s="167"/>
    </row>
    <row r="41" spans="1:7" s="87" customFormat="1" x14ac:dyDescent="0.2">
      <c r="A41" s="157"/>
      <c r="B41" s="164"/>
      <c r="C41" s="165"/>
      <c r="D41" s="164"/>
      <c r="E41" s="166"/>
      <c r="F41" s="167"/>
    </row>
    <row r="42" spans="1:7" s="87" customFormat="1" hidden="1" x14ac:dyDescent="0.2">
      <c r="A42" s="133"/>
      <c r="B42" s="138"/>
      <c r="C42" s="140"/>
      <c r="D42" s="138"/>
      <c r="E42" s="141"/>
      <c r="F42" s="139"/>
    </row>
    <row r="43" spans="1:7" ht="34.5" customHeight="1" x14ac:dyDescent="0.2">
      <c r="A43" s="152" t="s">
        <v>162</v>
      </c>
      <c r="B43" s="153" t="s">
        <v>163</v>
      </c>
      <c r="C43" s="154">
        <f>C44+C45</f>
        <v>28</v>
      </c>
      <c r="D43" s="155" t="str">
        <f>IF(SUBTOTAL(3,C11:C42)=SUBTOTAL(103,C11:C42),'Summary and sign-off'!$A$48,'Summary and sign-off'!$A$49)</f>
        <v>Check - there are no hidden rows with data</v>
      </c>
      <c r="E43" s="180" t="str">
        <f>IF('Summary and sign-off'!F60='Summary and sign-off'!F54,'Summary and sign-off'!A52,'Summary and sign-off'!A50)</f>
        <v>Check - each entry provides sufficient information</v>
      </c>
      <c r="F43" s="180"/>
      <c r="G43" s="87"/>
    </row>
    <row r="44" spans="1:7" ht="25.5" customHeight="1" x14ac:dyDescent="0.25">
      <c r="A44" s="89"/>
      <c r="B44" s="90" t="s">
        <v>96</v>
      </c>
      <c r="C44" s="91">
        <f>COUNTIF(C11:C42,'Summary and sign-off'!A45)</f>
        <v>2</v>
      </c>
      <c r="D44" s="17"/>
      <c r="E44" s="18"/>
      <c r="F44" s="19"/>
    </row>
    <row r="45" spans="1:7" ht="25.5" customHeight="1" x14ac:dyDescent="0.25">
      <c r="A45" s="89"/>
      <c r="B45" s="90" t="s">
        <v>97</v>
      </c>
      <c r="C45" s="91">
        <f>COUNTIF(C11:C42,'Summary and sign-off'!A46)</f>
        <v>26</v>
      </c>
      <c r="D45" s="17"/>
      <c r="E45" s="18"/>
      <c r="F45" s="19"/>
    </row>
    <row r="46" spans="1:7" x14ac:dyDescent="0.2">
      <c r="A46" s="20"/>
      <c r="B46" s="21"/>
      <c r="C46" s="20"/>
      <c r="D46" s="22"/>
      <c r="E46" s="22"/>
      <c r="F46" s="20"/>
    </row>
    <row r="47" spans="1:7" x14ac:dyDescent="0.2">
      <c r="A47" s="21" t="s">
        <v>152</v>
      </c>
      <c r="B47" s="21"/>
      <c r="C47" s="21"/>
      <c r="D47" s="21"/>
      <c r="E47" s="21"/>
      <c r="F47" s="21"/>
    </row>
    <row r="48" spans="1:7" ht="12.6" customHeight="1" x14ac:dyDescent="0.2">
      <c r="A48" s="23" t="s">
        <v>131</v>
      </c>
      <c r="B48" s="20"/>
      <c r="C48" s="20"/>
      <c r="D48" s="20"/>
      <c r="E48" s="20"/>
      <c r="F48" s="24"/>
    </row>
    <row r="49" spans="1:6" x14ac:dyDescent="0.2">
      <c r="A49" s="23" t="s">
        <v>79</v>
      </c>
      <c r="B49" s="25"/>
      <c r="C49" s="26"/>
      <c r="D49" s="26"/>
      <c r="E49" s="26"/>
      <c r="F49" s="27"/>
    </row>
    <row r="50" spans="1:6" x14ac:dyDescent="0.2">
      <c r="A50" s="23" t="s">
        <v>164</v>
      </c>
      <c r="B50" s="28"/>
      <c r="C50" s="28"/>
      <c r="D50" s="28"/>
      <c r="E50" s="28"/>
      <c r="F50" s="28"/>
    </row>
    <row r="51" spans="1:6" ht="12.75" customHeight="1" x14ac:dyDescent="0.2">
      <c r="A51" s="23" t="s">
        <v>165</v>
      </c>
      <c r="B51" s="20"/>
      <c r="C51" s="20"/>
      <c r="D51" s="20"/>
      <c r="E51" s="20"/>
      <c r="F51" s="20"/>
    </row>
    <row r="52" spans="1:6" ht="12.95" customHeight="1" x14ac:dyDescent="0.2">
      <c r="A52" s="29" t="s">
        <v>166</v>
      </c>
      <c r="B52" s="30"/>
      <c r="C52" s="30"/>
      <c r="D52" s="30"/>
      <c r="E52" s="30"/>
      <c r="F52" s="30"/>
    </row>
    <row r="53" spans="1:6" x14ac:dyDescent="0.2">
      <c r="A53" s="31" t="s">
        <v>167</v>
      </c>
      <c r="B53" s="32"/>
      <c r="C53" s="27"/>
      <c r="D53" s="27"/>
      <c r="E53" s="27"/>
      <c r="F53" s="27"/>
    </row>
    <row r="54" spans="1:6" ht="12.75" customHeight="1" x14ac:dyDescent="0.2">
      <c r="A54" s="31" t="s">
        <v>146</v>
      </c>
      <c r="B54" s="23"/>
      <c r="C54" s="33"/>
      <c r="D54" s="33"/>
      <c r="E54" s="33"/>
      <c r="F54" s="33"/>
    </row>
    <row r="55" spans="1:6" ht="12.75" customHeight="1" x14ac:dyDescent="0.2">
      <c r="A55" s="23"/>
      <c r="B55" s="23"/>
      <c r="C55" s="33"/>
      <c r="D55" s="33"/>
      <c r="E55" s="33"/>
      <c r="F55" s="33"/>
    </row>
    <row r="56" spans="1:6" ht="12.75" hidden="1" customHeight="1" x14ac:dyDescent="0.2">
      <c r="A56" s="23"/>
      <c r="B56" s="23"/>
      <c r="C56" s="33"/>
      <c r="D56" s="33"/>
      <c r="E56" s="33"/>
      <c r="F56" s="33"/>
    </row>
    <row r="57" spans="1:6" hidden="1" x14ac:dyDescent="0.2"/>
    <row r="58" spans="1:6" hidden="1" x14ac:dyDescent="0.2"/>
    <row r="59" spans="1:6" hidden="1" x14ac:dyDescent="0.2">
      <c r="A59" s="21"/>
      <c r="B59" s="21"/>
      <c r="C59" s="21"/>
      <c r="D59" s="21"/>
      <c r="E59" s="21"/>
      <c r="F59" s="21"/>
    </row>
    <row r="60" spans="1:6" hidden="1" x14ac:dyDescent="0.2">
      <c r="A60" s="21"/>
      <c r="B60" s="21"/>
      <c r="C60" s="21"/>
      <c r="D60" s="21"/>
      <c r="E60" s="21"/>
      <c r="F60" s="21"/>
    </row>
    <row r="61" spans="1:6" hidden="1" x14ac:dyDescent="0.2">
      <c r="A61" s="21"/>
      <c r="B61" s="21"/>
      <c r="C61" s="21"/>
      <c r="D61" s="21"/>
      <c r="E61" s="21"/>
      <c r="F61" s="21"/>
    </row>
    <row r="62" spans="1:6" hidden="1" x14ac:dyDescent="0.2">
      <c r="A62" s="21"/>
      <c r="B62" s="21"/>
      <c r="C62" s="21"/>
      <c r="D62" s="21"/>
      <c r="E62" s="21"/>
      <c r="F62" s="21"/>
    </row>
    <row r="63" spans="1:6" hidden="1" x14ac:dyDescent="0.2">
      <c r="A63" s="21"/>
      <c r="B63" s="21"/>
      <c r="C63" s="21"/>
      <c r="D63" s="21"/>
      <c r="E63" s="21"/>
      <c r="F63" s="21"/>
    </row>
    <row r="64" spans="1:6"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sheetData>
  <sheetProtection sheet="1" formatCells="0" insertRows="0" deleteRows="0"/>
  <dataConsolidate/>
  <mergeCells count="10">
    <mergeCell ref="E43:F43"/>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42">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41">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C11:C42</xm:sqref>
        </x14:dataValidation>
        <x14:dataValidation type="list" errorStyle="information" operator="greaterThan" allowBlank="1" showInputMessage="1" prompt="Provide specific $ value if possible">
          <x14:formula1>
            <xm:f>'Summary and sign-off'!$A$39:$A$44</xm:f>
          </x14:formula1>
          <xm:sqref>E11:E42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etadata xmlns="http://www.objective.com/ecm/document/metadata/865D874C357B6268E053D310320A3D7F" version="1.0.0">
  <systemFields>
    <field name="Objective-Id">
      <value order="0">A9513731</value>
    </field>
    <field name="Objective-Title">
      <value order="0">CE-Gifts-Benefits-Expenses-Disclosure-Workbook</value>
    </field>
    <field name="Objective-Description">
      <value order="0"/>
    </field>
    <field name="Objective-CreationStamp">
      <value order="0">2022-07-03T20:56:32Z</value>
    </field>
    <field name="Objective-IsApproved">
      <value order="0">false</value>
    </field>
    <field name="Objective-IsPublished">
      <value order="0">false</value>
    </field>
    <field name="Objective-DatePublished">
      <value order="0"/>
    </field>
    <field name="Objective-ModificationStamp">
      <value order="0">2022-07-14T23:33:02Z</value>
    </field>
    <field name="Objective-Owner">
      <value order="0">Richard Brown</value>
    </field>
    <field name="Objective-Path">
      <value order="0">Objective Global Folder:Financial Management:Analytics and Insights:Regular Reporting:Annual Reporting:CE Expenses FY22</value>
    </field>
    <field name="Objective-Parent">
      <value order="0">CE Expenses FY22</value>
    </field>
    <field name="Objective-State">
      <value order="0">Being Edited</value>
    </field>
    <field name="Objective-VersionId">
      <value order="0">vA11168561</value>
    </field>
    <field name="Objective-Version">
      <value order="0">6.1</value>
    </field>
    <field name="Objective-VersionNumber">
      <value order="0">8</value>
    </field>
    <field name="Objective-VersionComment">
      <value order="0"/>
    </field>
    <field name="Objective-FileNumber">
      <value order="0">qA992175</value>
    </field>
    <field name="Objective-Classification">
      <value order="0">Unclassified</value>
    </field>
    <field name="Objective-Caveats">
      <value order="0"/>
    </field>
  </systemFields>
  <catalogues>
    <catalogue name="Document Type Catalogue" type="type" ori="id:cA84">
      <field name="Objective-Document Type">
        <value order="0"/>
      </field>
      <field name="Objective-Connect Creator">
        <value order="0"/>
      </field>
      <field name="Objective-Linked File - Physical">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5745109E-2DDF-40CB-AC2B-FF9B10C90820}">
  <ds:schemaRefs>
    <ds:schemaRef ds:uri="http://www.objective.com/ecm/document/metadata/865D874C357B6268E053D310320A3D7F"/>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5.xml><?xml version="1.0" encoding="utf-8"?>
<ds:datastoreItem xmlns:ds="http://schemas.openxmlformats.org/officeDocument/2006/customXml" ds:itemID="{F579D7F4-D0D7-4BCB-BBEA-E7C37A64913E}">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12165527-d881-4234-97f9-ee139a3f0c31"/>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Keely Shaw</cp:lastModifiedBy>
  <cp:revision/>
  <cp:lastPrinted>2022-07-25T20:58:35Z</cp:lastPrinted>
  <dcterms:created xsi:type="dcterms:W3CDTF">2010-10-17T20:59:02Z</dcterms:created>
  <dcterms:modified xsi:type="dcterms:W3CDTF">2022-07-25T20:59:07Z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SV_QUERY_LIST_4F35BF76-6C0D-4D9B-82B2-816C12CF3733">
    <vt:lpwstr>empty_477D106A-C0D6-4607-AEBD-E2C9D60EA279</vt:lpwstr>
  </property>
  <property fmtid="{D5CDD505-2E9C-101B-9397-08002B2CF9AE}" pid="12" name="SV_HIDDEN_GRID_QUERY_LIST_4F35BF76-6C0D-4D9B-82B2-816C12CF3733">
    <vt:lpwstr>empty_477D106A-C0D6-4607-AEBD-E2C9D60EA279</vt:lpwstr>
  </property>
  <property fmtid="{D5CDD505-2E9C-101B-9397-08002B2CF9AE}" pid="13" name="Objective-Id">
    <vt:lpwstr>A9513731</vt:lpwstr>
  </property>
  <property fmtid="{D5CDD505-2E9C-101B-9397-08002B2CF9AE}" pid="14" name="Objective-Title">
    <vt:lpwstr>CE-Gifts-Benefits-Expenses-Disclosure-Workbook</vt:lpwstr>
  </property>
  <property fmtid="{D5CDD505-2E9C-101B-9397-08002B2CF9AE}" pid="15" name="Objective-Description">
    <vt:lpwstr/>
  </property>
  <property fmtid="{D5CDD505-2E9C-101B-9397-08002B2CF9AE}" pid="16" name="Objective-CreationStamp">
    <vt:filetime>2022-07-03T20:56:40Z</vt:filetime>
  </property>
  <property fmtid="{D5CDD505-2E9C-101B-9397-08002B2CF9AE}" pid="17" name="Objective-IsApproved">
    <vt:bool>false</vt:bool>
  </property>
  <property fmtid="{D5CDD505-2E9C-101B-9397-08002B2CF9AE}" pid="18" name="Objective-IsPublished">
    <vt:bool>false</vt:bool>
  </property>
  <property fmtid="{D5CDD505-2E9C-101B-9397-08002B2CF9AE}" pid="19" name="Objective-DatePublished">
    <vt:lpwstr/>
  </property>
  <property fmtid="{D5CDD505-2E9C-101B-9397-08002B2CF9AE}" pid="20" name="Objective-ModificationStamp">
    <vt:filetime>2022-07-14T23:33:02Z</vt:filetime>
  </property>
  <property fmtid="{D5CDD505-2E9C-101B-9397-08002B2CF9AE}" pid="21" name="Objective-Owner">
    <vt:lpwstr>Richard Brown</vt:lpwstr>
  </property>
  <property fmtid="{D5CDD505-2E9C-101B-9397-08002B2CF9AE}" pid="22" name="Objective-Path">
    <vt:lpwstr>Objective Global Folder:Financial Management:Analytics and Insights:Regular Reporting:Annual Reporting:CE Expenses FY22:</vt:lpwstr>
  </property>
  <property fmtid="{D5CDD505-2E9C-101B-9397-08002B2CF9AE}" pid="23" name="Objective-Parent">
    <vt:lpwstr>CE Expenses FY22</vt:lpwstr>
  </property>
  <property fmtid="{D5CDD505-2E9C-101B-9397-08002B2CF9AE}" pid="24" name="Objective-State">
    <vt:lpwstr>Being Edited</vt:lpwstr>
  </property>
  <property fmtid="{D5CDD505-2E9C-101B-9397-08002B2CF9AE}" pid="25" name="Objective-VersionId">
    <vt:lpwstr>vA11168561</vt:lpwstr>
  </property>
  <property fmtid="{D5CDD505-2E9C-101B-9397-08002B2CF9AE}" pid="26" name="Objective-Version">
    <vt:lpwstr>6.1</vt:lpwstr>
  </property>
  <property fmtid="{D5CDD505-2E9C-101B-9397-08002B2CF9AE}" pid="27" name="Objective-VersionNumber">
    <vt:r8>8</vt:r8>
  </property>
  <property fmtid="{D5CDD505-2E9C-101B-9397-08002B2CF9AE}" pid="28" name="Objective-VersionComment">
    <vt:lpwstr/>
  </property>
  <property fmtid="{D5CDD505-2E9C-101B-9397-08002B2CF9AE}" pid="29" name="Objective-FileNumber">
    <vt:lpwstr>qA992175</vt:lpwstr>
  </property>
  <property fmtid="{D5CDD505-2E9C-101B-9397-08002B2CF9AE}" pid="30" name="Objective-Classification">
    <vt:lpwstr>[Inherited - Unclassified]</vt:lpwstr>
  </property>
  <property fmtid="{D5CDD505-2E9C-101B-9397-08002B2CF9AE}" pid="31" name="Objective-Caveats">
    <vt:lpwstr/>
  </property>
  <property fmtid="{D5CDD505-2E9C-101B-9397-08002B2CF9AE}" pid="32" name="Objective-Document Type">
    <vt:lpwstr/>
  </property>
  <property fmtid="{D5CDD505-2E9C-101B-9397-08002B2CF9AE}" pid="33" name="Objective-Connect Creator">
    <vt:lpwstr/>
  </property>
  <property fmtid="{D5CDD505-2E9C-101B-9397-08002B2CF9AE}" pid="34" name="Objective-Linked File - Physical">
    <vt:lpwstr/>
  </property>
  <property fmtid="{D5CDD505-2E9C-101B-9397-08002B2CF9AE}" pid="35" name="Objective-Comment">
    <vt:lpwstr/>
  </property>
</Properties>
</file>